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jv/MEGA/Tāhuhu/Accounting/Valuations/2024_12 Updated QCF Tree Crop Appraisal/"/>
    </mc:Choice>
  </mc:AlternateContent>
  <xr:revisionPtr revIDLastSave="0" documentId="13_ncr:1_{8698BA5B-FF8D-FB45-8653-B7341CC814A7}" xr6:coauthVersionLast="47" xr6:coauthVersionMax="47" xr10:uidLastSave="{00000000-0000-0000-0000-000000000000}"/>
  <bookViews>
    <workbookView xWindow="0" yWindow="500" windowWidth="36380" windowHeight="21080" activeTab="1" xr2:uid="{D394C65E-C38F-443E-93F4-CF0C36265B42}"/>
  </bookViews>
  <sheets>
    <sheet name="Sheet1" sheetId="1" r:id="rId1"/>
    <sheet name="Average Age" sheetId="2" r:id="rId2"/>
  </sheets>
  <definedNames>
    <definedName name="_xlnm._FilterDatabase" localSheetId="1" hidden="1">'Average Age'!$A$1:$Q$94</definedName>
    <definedName name="_xlnm._FilterDatabase" localSheetId="0" hidden="1">Sheet1!$A$1:$O$94</definedName>
    <definedName name="_xlnm.Print_Area" localSheetId="1">'Average Age'!$A$1:$N$93</definedName>
    <definedName name="_xlnm.Print_Area" localSheetId="0">Sheet1!$A$1:$L$93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2" i="2"/>
  <c r="J3" i="2"/>
  <c r="J4" i="2"/>
  <c r="J5" i="2"/>
  <c r="J6" i="2"/>
  <c r="J9" i="2"/>
  <c r="J10" i="2"/>
  <c r="J11" i="2"/>
  <c r="J12" i="2"/>
  <c r="J13" i="2"/>
  <c r="J14" i="2"/>
  <c r="J15" i="2"/>
  <c r="J16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2" i="2"/>
  <c r="T102" i="2"/>
  <c r="T101" i="2"/>
  <c r="T100" i="2"/>
  <c r="T98" i="2"/>
  <c r="T97" i="2"/>
  <c r="T96" i="2"/>
  <c r="M35" i="2"/>
  <c r="L34" i="2"/>
  <c r="M34" i="2" s="1"/>
  <c r="M33" i="2"/>
  <c r="M32" i="2"/>
  <c r="M31" i="2"/>
  <c r="M30" i="2"/>
  <c r="M28" i="2"/>
  <c r="M27" i="2"/>
  <c r="M24" i="2"/>
  <c r="M23" i="2"/>
  <c r="M22" i="2"/>
  <c r="M21" i="2"/>
  <c r="F17" i="2"/>
  <c r="J17" i="2" s="1"/>
  <c r="D17" i="2"/>
  <c r="B17" i="2"/>
  <c r="M11" i="2"/>
  <c r="F8" i="2"/>
  <c r="M8" i="2" s="1"/>
  <c r="F7" i="2"/>
  <c r="M7" i="2" s="1"/>
  <c r="D7" i="2"/>
  <c r="B7" i="2"/>
  <c r="M2" i="2"/>
  <c r="K33" i="1"/>
  <c r="K30" i="1"/>
  <c r="J34" i="1"/>
  <c r="K34" i="1" s="1"/>
  <c r="R96" i="1"/>
  <c r="R102" i="1"/>
  <c r="R101" i="1"/>
  <c r="R100" i="1"/>
  <c r="R98" i="1"/>
  <c r="R97" i="1"/>
  <c r="K35" i="1"/>
  <c r="K32" i="1"/>
  <c r="K31" i="1"/>
  <c r="K28" i="1"/>
  <c r="K27" i="1"/>
  <c r="K24" i="1"/>
  <c r="K23" i="1"/>
  <c r="K22" i="1"/>
  <c r="K21" i="1"/>
  <c r="K11" i="1"/>
  <c r="K2" i="1"/>
  <c r="B17" i="1"/>
  <c r="B7" i="1"/>
  <c r="D17" i="1"/>
  <c r="F17" i="1"/>
  <c r="K17" i="1" s="1"/>
  <c r="F8" i="1"/>
  <c r="K8" i="1" s="1"/>
  <c r="D7" i="1"/>
  <c r="F7" i="1"/>
  <c r="K7" i="1" s="1"/>
  <c r="M17" i="2" l="1"/>
  <c r="J8" i="2"/>
  <c r="J7" i="2"/>
  <c r="J94" i="2" s="1"/>
  <c r="F94" i="2"/>
  <c r="F94" i="1"/>
  <c r="J95" i="2" l="1"/>
</calcChain>
</file>

<file path=xl/sharedStrings.xml><?xml version="1.0" encoding="utf-8"?>
<sst xmlns="http://schemas.openxmlformats.org/spreadsheetml/2006/main" count="267" uniqueCount="39">
  <si>
    <t>PSMEN</t>
  </si>
  <si>
    <t>S.MIX</t>
  </si>
  <si>
    <t>Cpt</t>
  </si>
  <si>
    <t>Cpt Area</t>
  </si>
  <si>
    <t>Landbank</t>
  </si>
  <si>
    <t>Non Prod</t>
  </si>
  <si>
    <t>Stand</t>
  </si>
  <si>
    <t>Area NSA</t>
  </si>
  <si>
    <t>Species</t>
  </si>
  <si>
    <t>Est Year</t>
  </si>
  <si>
    <t>Thinned RNZ</t>
  </si>
  <si>
    <t>Inventory done</t>
  </si>
  <si>
    <t>Thinned??</t>
  </si>
  <si>
    <t>P rad</t>
  </si>
  <si>
    <t>Restocked 15.3ha</t>
  </si>
  <si>
    <t>Thinned 2023 650spha</t>
  </si>
  <si>
    <t>Restocked 25.5ha</t>
  </si>
  <si>
    <t>P mur</t>
  </si>
  <si>
    <t>Harvest</t>
  </si>
  <si>
    <t>Replant</t>
  </si>
  <si>
    <t>Thinned</t>
  </si>
  <si>
    <t>Comment</t>
  </si>
  <si>
    <t>* New Stand number</t>
  </si>
  <si>
    <t>Harvest 2024</t>
  </si>
  <si>
    <t>Depletion</t>
  </si>
  <si>
    <t>Ridge above barge site down hill hauler Harvest complete - unstocked</t>
  </si>
  <si>
    <t>Above and around wetland Opua Barge Harvest complete - unstocked</t>
  </si>
  <si>
    <t>Fishers Rd, and below Opua Barge Rd Harvest complete - unstocked</t>
  </si>
  <si>
    <t>Adjacent to Barge site Harvest Complete - unstocked</t>
  </si>
  <si>
    <t>Oyster Bay 1996 54.5 ha remaining</t>
  </si>
  <si>
    <t>Tui Rd Harvest complete - unstocked</t>
  </si>
  <si>
    <t>Tui Rd D.Fir Roadline Harvested - unstocked</t>
  </si>
  <si>
    <t>Cassels road estimated - unstocked</t>
  </si>
  <si>
    <t>Road to Laurens Partial harvest 21ha</t>
  </si>
  <si>
    <t>FR behind skid 13 Opua Bay Harvest Complete - unstocked</t>
  </si>
  <si>
    <t>Water tank track jetty side of gully Opua Bay</t>
  </si>
  <si>
    <t>Harvest Complete</t>
  </si>
  <si>
    <t>204.10</t>
  </si>
  <si>
    <t>Area *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</si>
</sst>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1" fillId="2" borderId="0" xfId="0" applyFont="1" applyFill="1"/>
    <xf numFmtId="0" fontId="2" fillId="2" borderId="0" xfId="0" applyFont="1" applyFill="1"/>
    <xf numFmtId="0" fontId="0" fillId="0" borderId="0" xfId="0" applyAlignment="1">
      <alignment vertical="center"/>
    </xf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0" fillId="3" borderId="0" xfId="0" applyFill="1"/>
    <xf numFmtId="0" fontId="1" fillId="3" borderId="0" xfId="0" applyFont="1" applyFill="1"/>
    <xf numFmtId="0" fontId="3" fillId="0" borderId="0" xfId="0" applyFont="1" applyAlignment="1">
      <alignment vertical="center"/>
    </xf>
    <xf numFmtId="0" fontId="0" fillId="4" borderId="0" xfId="0" applyFill="1"/>
    <xf numFmtId="0" fontId="0" fillId="5" borderId="0" xfId="0" applyFill="1"/>
    <xf numFmtId="0" fontId="1" fillId="6" borderId="0" xfId="0" applyFont="1" applyFill="1"/>
    <xf numFmtId="0" fontId="0" fillId="6" borderId="0" xfId="0" applyFill="1"/>
    <xf numFmtId="0" fontId="0" fillId="0" borderId="0" xfId="0" quotePrefix="1"/>
    <xf numFmtId="0" fontId="0" fillId="7" borderId="0" xfId="0" applyFill="1"/>
    <xf numFmtId="0" fontId="4" fillId="0" borderId="0" xfId="0" applyFont="1"/>
    <xf numFmtId="169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E8CCB-0FBE-45E1-8348-AD16A1ADFCD1}">
  <dimension ref="A1:R102"/>
  <sheetViews>
    <sheetView zoomScaleNormal="100" workbookViewId="0">
      <pane ySplit="1" topLeftCell="A2" activePane="bottomLeft" state="frozen"/>
      <selection pane="bottomLeft" activeCell="F94" sqref="F94"/>
    </sheetView>
  </sheetViews>
  <sheetFormatPr baseColWidth="10" defaultColWidth="8.83203125" defaultRowHeight="15" x14ac:dyDescent="0.2"/>
  <cols>
    <col min="9" max="9" width="21" bestFit="1" customWidth="1"/>
    <col min="10" max="10" width="21" customWidth="1"/>
    <col min="11" max="11" width="16" customWidth="1"/>
    <col min="12" max="12" width="7.83203125" bestFit="1" customWidth="1"/>
  </cols>
  <sheetData>
    <row r="1" spans="1:18" x14ac:dyDescent="0.2">
      <c r="A1" t="s">
        <v>2</v>
      </c>
      <c r="B1" t="s">
        <v>3</v>
      </c>
      <c r="C1" t="s">
        <v>4</v>
      </c>
      <c r="D1" t="s">
        <v>5</v>
      </c>
      <c r="E1" t="s">
        <v>6</v>
      </c>
      <c r="F1" s="2" t="s">
        <v>7</v>
      </c>
      <c r="G1" t="s">
        <v>8</v>
      </c>
      <c r="H1" t="s">
        <v>9</v>
      </c>
      <c r="I1" t="s">
        <v>18</v>
      </c>
      <c r="J1" t="s">
        <v>23</v>
      </c>
      <c r="K1" t="s">
        <v>24</v>
      </c>
      <c r="L1" t="s">
        <v>19</v>
      </c>
      <c r="M1" t="s">
        <v>20</v>
      </c>
      <c r="N1" t="s">
        <v>21</v>
      </c>
      <c r="Q1" s="13" t="s">
        <v>36</v>
      </c>
      <c r="R1" s="13"/>
    </row>
    <row r="2" spans="1:18" x14ac:dyDescent="0.2">
      <c r="A2">
        <v>205</v>
      </c>
      <c r="B2">
        <v>178.46</v>
      </c>
      <c r="C2">
        <v>1.63</v>
      </c>
      <c r="D2">
        <v>32.200000000000003</v>
      </c>
      <c r="E2">
        <v>1</v>
      </c>
      <c r="F2" s="2">
        <v>7</v>
      </c>
      <c r="G2" t="s">
        <v>13</v>
      </c>
      <c r="H2">
        <v>1973</v>
      </c>
      <c r="J2" s="10">
        <v>2.7</v>
      </c>
      <c r="K2">
        <f>F2-I2-J2</f>
        <v>4.3</v>
      </c>
      <c r="N2" s="14" t="s">
        <v>32</v>
      </c>
    </row>
    <row r="3" spans="1:18" x14ac:dyDescent="0.2">
      <c r="A3">
        <v>205</v>
      </c>
      <c r="E3">
        <v>10</v>
      </c>
      <c r="F3" s="2">
        <v>0.1</v>
      </c>
      <c r="G3" t="s">
        <v>13</v>
      </c>
      <c r="H3">
        <v>1973</v>
      </c>
    </row>
    <row r="4" spans="1:18" x14ac:dyDescent="0.2">
      <c r="A4">
        <v>201</v>
      </c>
      <c r="E4">
        <v>7</v>
      </c>
      <c r="F4" s="2">
        <v>0.7</v>
      </c>
      <c r="G4" t="s">
        <v>13</v>
      </c>
      <c r="H4">
        <v>1975</v>
      </c>
    </row>
    <row r="5" spans="1:18" x14ac:dyDescent="0.2">
      <c r="A5">
        <v>213</v>
      </c>
      <c r="B5">
        <v>183.21</v>
      </c>
      <c r="D5">
        <v>135.11000000000001</v>
      </c>
      <c r="E5">
        <v>2</v>
      </c>
      <c r="F5" s="2">
        <v>3</v>
      </c>
      <c r="G5" t="s">
        <v>13</v>
      </c>
      <c r="H5">
        <v>1975</v>
      </c>
    </row>
    <row r="6" spans="1:18" x14ac:dyDescent="0.2">
      <c r="A6">
        <v>213</v>
      </c>
      <c r="E6">
        <v>5</v>
      </c>
      <c r="F6" s="2">
        <v>10.4</v>
      </c>
      <c r="G6" t="s">
        <v>13</v>
      </c>
      <c r="H6">
        <v>1975</v>
      </c>
    </row>
    <row r="7" spans="1:18" x14ac:dyDescent="0.2">
      <c r="A7" s="1">
        <v>212</v>
      </c>
      <c r="B7">
        <f>301.51</f>
        <v>301.51</v>
      </c>
      <c r="C7">
        <v>143.19999999999999</v>
      </c>
      <c r="D7">
        <f>72.16-(L7-I7)</f>
        <v>65.36</v>
      </c>
      <c r="E7" s="1">
        <v>1</v>
      </c>
      <c r="F7" s="2">
        <f>34.3-I7</f>
        <v>17.299999999999997</v>
      </c>
      <c r="G7" t="s">
        <v>13</v>
      </c>
      <c r="H7" s="1">
        <v>1980</v>
      </c>
      <c r="I7">
        <v>17</v>
      </c>
      <c r="K7">
        <f>F7-I7-J7</f>
        <v>0.29999999999999716</v>
      </c>
      <c r="L7">
        <v>23.8</v>
      </c>
      <c r="N7" s="6" t="s">
        <v>16</v>
      </c>
      <c r="O7" s="6"/>
    </row>
    <row r="8" spans="1:18" x14ac:dyDescent="0.2">
      <c r="A8">
        <v>212</v>
      </c>
      <c r="E8">
        <v>9</v>
      </c>
      <c r="F8" s="2">
        <f>7.5-I8</f>
        <v>5.6</v>
      </c>
      <c r="G8" t="s">
        <v>17</v>
      </c>
      <c r="H8">
        <v>1980</v>
      </c>
      <c r="I8">
        <v>1.9</v>
      </c>
      <c r="K8">
        <f>F8-I8-J8</f>
        <v>3.6999999999999997</v>
      </c>
      <c r="L8">
        <v>1.7</v>
      </c>
      <c r="N8" s="6" t="s">
        <v>16</v>
      </c>
      <c r="O8" s="6"/>
    </row>
    <row r="9" spans="1:18" s="7" customFormat="1" x14ac:dyDescent="0.2">
      <c r="A9" s="7">
        <v>212</v>
      </c>
      <c r="B9" s="7">
        <v>25.5</v>
      </c>
      <c r="E9" s="7">
        <v>10</v>
      </c>
      <c r="F9" s="8">
        <v>25.5</v>
      </c>
      <c r="G9" s="7" t="s">
        <v>13</v>
      </c>
      <c r="H9" s="7">
        <v>2023</v>
      </c>
      <c r="L9" s="7">
        <v>25.5</v>
      </c>
      <c r="N9" s="12" t="s">
        <v>22</v>
      </c>
      <c r="O9" s="9"/>
    </row>
    <row r="10" spans="1:18" x14ac:dyDescent="0.2">
      <c r="A10" s="3">
        <v>216</v>
      </c>
      <c r="B10">
        <v>175.85</v>
      </c>
      <c r="D10">
        <v>174.76</v>
      </c>
      <c r="E10" s="3">
        <v>1</v>
      </c>
      <c r="F10" s="5">
        <v>1</v>
      </c>
      <c r="G10" s="3" t="s">
        <v>13</v>
      </c>
      <c r="H10" s="3">
        <v>2023</v>
      </c>
    </row>
    <row r="11" spans="1:18" x14ac:dyDescent="0.2">
      <c r="A11">
        <v>203</v>
      </c>
      <c r="B11">
        <v>191.44</v>
      </c>
      <c r="D11">
        <v>28.18</v>
      </c>
      <c r="E11">
        <v>1</v>
      </c>
      <c r="F11" s="2">
        <v>2.6</v>
      </c>
      <c r="G11" t="s">
        <v>13</v>
      </c>
      <c r="H11">
        <v>1981</v>
      </c>
      <c r="I11">
        <v>0.3</v>
      </c>
      <c r="K11">
        <f>F11-I11-J11</f>
        <v>2.3000000000000003</v>
      </c>
    </row>
    <row r="12" spans="1:18" x14ac:dyDescent="0.2">
      <c r="A12">
        <v>204</v>
      </c>
      <c r="B12">
        <v>135.44999999999999</v>
      </c>
      <c r="C12">
        <v>0.47</v>
      </c>
      <c r="D12">
        <v>27.51</v>
      </c>
      <c r="E12">
        <v>2</v>
      </c>
      <c r="F12" s="2">
        <v>0.52</v>
      </c>
      <c r="G12" t="s">
        <v>13</v>
      </c>
      <c r="H12">
        <v>1981</v>
      </c>
    </row>
    <row r="13" spans="1:18" x14ac:dyDescent="0.2">
      <c r="A13">
        <v>204</v>
      </c>
      <c r="E13">
        <v>4</v>
      </c>
      <c r="F13">
        <v>11.2</v>
      </c>
      <c r="G13" t="s">
        <v>0</v>
      </c>
      <c r="H13">
        <v>1981</v>
      </c>
      <c r="I13" t="s">
        <v>11</v>
      </c>
    </row>
    <row r="14" spans="1:18" x14ac:dyDescent="0.2">
      <c r="A14">
        <v>208</v>
      </c>
      <c r="B14">
        <v>180.06</v>
      </c>
      <c r="C14">
        <v>0.41</v>
      </c>
      <c r="D14">
        <v>59.28</v>
      </c>
      <c r="E14">
        <v>1</v>
      </c>
      <c r="F14" s="2">
        <v>4.5</v>
      </c>
      <c r="G14" t="s">
        <v>13</v>
      </c>
      <c r="H14">
        <v>1982</v>
      </c>
    </row>
    <row r="15" spans="1:18" x14ac:dyDescent="0.2">
      <c r="A15">
        <v>209</v>
      </c>
      <c r="B15">
        <v>130.85</v>
      </c>
      <c r="C15">
        <v>0.5</v>
      </c>
      <c r="D15">
        <v>56.68</v>
      </c>
      <c r="E15">
        <v>1</v>
      </c>
      <c r="F15" s="2">
        <v>7.1</v>
      </c>
      <c r="G15" t="s">
        <v>13</v>
      </c>
      <c r="H15">
        <v>1982</v>
      </c>
    </row>
    <row r="16" spans="1:18" x14ac:dyDescent="0.2">
      <c r="A16">
        <v>210</v>
      </c>
      <c r="B16">
        <v>134.1</v>
      </c>
      <c r="C16">
        <v>4.17</v>
      </c>
      <c r="D16">
        <v>53</v>
      </c>
      <c r="E16">
        <v>1</v>
      </c>
      <c r="F16" s="2">
        <v>11.5</v>
      </c>
      <c r="G16" t="s">
        <v>13</v>
      </c>
      <c r="H16">
        <v>1983</v>
      </c>
    </row>
    <row r="17" spans="1:15" x14ac:dyDescent="0.2">
      <c r="A17" s="1">
        <v>211</v>
      </c>
      <c r="B17">
        <f>106.43</f>
        <v>106.43</v>
      </c>
      <c r="C17">
        <v>1.63</v>
      </c>
      <c r="D17">
        <f>52.16-(L17-I17)</f>
        <v>51.36</v>
      </c>
      <c r="E17" s="1">
        <v>1</v>
      </c>
      <c r="F17" s="2">
        <f>20.7-I17</f>
        <v>6.1999999999999993</v>
      </c>
      <c r="G17" t="s">
        <v>13</v>
      </c>
      <c r="H17" s="1">
        <v>1983</v>
      </c>
      <c r="I17">
        <v>14.5</v>
      </c>
      <c r="K17">
        <f>F17-I17-J17</f>
        <v>-8.3000000000000007</v>
      </c>
      <c r="L17">
        <v>15.3</v>
      </c>
      <c r="N17" s="6" t="s">
        <v>14</v>
      </c>
      <c r="O17" s="6"/>
    </row>
    <row r="18" spans="1:15" s="7" customFormat="1" x14ac:dyDescent="0.2">
      <c r="A18" s="7">
        <v>211</v>
      </c>
      <c r="B18" s="7">
        <v>15.3</v>
      </c>
      <c r="E18" s="7">
        <v>4</v>
      </c>
      <c r="F18" s="8">
        <v>15.3</v>
      </c>
      <c r="H18" s="7">
        <v>2023</v>
      </c>
      <c r="L18" s="7">
        <v>15.3</v>
      </c>
      <c r="N18" s="12" t="s">
        <v>22</v>
      </c>
      <c r="O18" s="6"/>
    </row>
    <row r="19" spans="1:15" x14ac:dyDescent="0.2">
      <c r="A19">
        <v>207</v>
      </c>
      <c r="B19">
        <v>131.02000000000001</v>
      </c>
      <c r="D19">
        <v>86.26</v>
      </c>
      <c r="E19">
        <v>1</v>
      </c>
      <c r="F19" s="2">
        <v>0.1</v>
      </c>
      <c r="G19" t="s">
        <v>13</v>
      </c>
      <c r="H19">
        <v>1984</v>
      </c>
    </row>
    <row r="20" spans="1:15" x14ac:dyDescent="0.2">
      <c r="A20">
        <v>207</v>
      </c>
      <c r="E20">
        <v>2</v>
      </c>
      <c r="F20" s="2">
        <v>22.7</v>
      </c>
      <c r="G20" s="3" t="s">
        <v>0</v>
      </c>
      <c r="H20" s="3">
        <v>1984</v>
      </c>
      <c r="I20" t="s">
        <v>12</v>
      </c>
      <c r="N20" t="s">
        <v>12</v>
      </c>
    </row>
    <row r="21" spans="1:15" x14ac:dyDescent="0.2">
      <c r="A21" s="1">
        <v>214</v>
      </c>
      <c r="B21">
        <v>176.08</v>
      </c>
      <c r="C21">
        <v>1.1499999999999999</v>
      </c>
      <c r="D21">
        <v>68.36</v>
      </c>
      <c r="E21" s="1">
        <v>1</v>
      </c>
      <c r="F21" s="4">
        <v>20</v>
      </c>
      <c r="G21" t="s">
        <v>13</v>
      </c>
      <c r="H21">
        <v>1985</v>
      </c>
      <c r="I21" s="11">
        <v>16.600000000000001</v>
      </c>
      <c r="J21" s="1"/>
      <c r="K21">
        <f>F21-I21-J21</f>
        <v>3.3999999999999986</v>
      </c>
      <c r="N21" s="13" t="s">
        <v>30</v>
      </c>
    </row>
    <row r="22" spans="1:15" x14ac:dyDescent="0.2">
      <c r="A22">
        <v>214</v>
      </c>
      <c r="E22">
        <v>2</v>
      </c>
      <c r="F22">
        <v>13.8</v>
      </c>
      <c r="G22" t="s">
        <v>0</v>
      </c>
      <c r="H22">
        <v>1985</v>
      </c>
      <c r="J22" s="10">
        <v>0.9</v>
      </c>
      <c r="K22">
        <f>F22-I22-J22</f>
        <v>12.9</v>
      </c>
      <c r="N22" s="14" t="s">
        <v>31</v>
      </c>
    </row>
    <row r="23" spans="1:15" x14ac:dyDescent="0.2">
      <c r="A23">
        <v>215</v>
      </c>
      <c r="B23">
        <v>174.41</v>
      </c>
      <c r="C23">
        <v>5.23</v>
      </c>
      <c r="D23">
        <v>67.17</v>
      </c>
      <c r="E23">
        <v>1</v>
      </c>
      <c r="F23">
        <v>2.7</v>
      </c>
      <c r="G23" t="s">
        <v>13</v>
      </c>
      <c r="H23">
        <v>1985</v>
      </c>
      <c r="I23">
        <v>2.7</v>
      </c>
      <c r="K23">
        <f>F23-I23-J23</f>
        <v>0</v>
      </c>
    </row>
    <row r="24" spans="1:15" x14ac:dyDescent="0.2">
      <c r="A24">
        <v>215</v>
      </c>
      <c r="E24">
        <v>3</v>
      </c>
      <c r="F24">
        <v>25.7</v>
      </c>
      <c r="G24" t="s">
        <v>0</v>
      </c>
      <c r="H24">
        <v>1985</v>
      </c>
      <c r="I24">
        <v>3.3</v>
      </c>
      <c r="K24">
        <f>F24-I24-J24</f>
        <v>22.4</v>
      </c>
      <c r="N24" t="s">
        <v>11</v>
      </c>
    </row>
    <row r="25" spans="1:15" x14ac:dyDescent="0.2">
      <c r="A25">
        <v>215</v>
      </c>
      <c r="E25">
        <v>4</v>
      </c>
      <c r="F25" s="2">
        <v>6</v>
      </c>
      <c r="G25" s="3" t="s">
        <v>0</v>
      </c>
      <c r="H25" s="3">
        <v>1985</v>
      </c>
    </row>
    <row r="26" spans="1:15" x14ac:dyDescent="0.2">
      <c r="A26">
        <v>212</v>
      </c>
      <c r="E26">
        <v>2</v>
      </c>
      <c r="F26" s="2">
        <v>2.8</v>
      </c>
      <c r="G26" t="s">
        <v>13</v>
      </c>
      <c r="H26">
        <v>1986</v>
      </c>
    </row>
    <row r="27" spans="1:15" x14ac:dyDescent="0.2">
      <c r="A27">
        <v>212</v>
      </c>
      <c r="E27">
        <v>3</v>
      </c>
      <c r="F27" s="2">
        <v>10.3</v>
      </c>
      <c r="G27" t="s">
        <v>13</v>
      </c>
      <c r="H27">
        <v>1986</v>
      </c>
      <c r="I27">
        <v>1.7</v>
      </c>
      <c r="K27">
        <f t="shared" ref="K27:K28" si="0">F27-I27-J27</f>
        <v>8.6000000000000014</v>
      </c>
    </row>
    <row r="28" spans="1:15" x14ac:dyDescent="0.2">
      <c r="A28" s="15">
        <v>203</v>
      </c>
      <c r="E28" s="1">
        <v>5</v>
      </c>
      <c r="F28" s="1">
        <v>6.1</v>
      </c>
      <c r="G28" t="s">
        <v>13</v>
      </c>
      <c r="H28">
        <v>1995</v>
      </c>
      <c r="I28" s="11">
        <v>6.5</v>
      </c>
      <c r="J28" s="1"/>
      <c r="K28">
        <f t="shared" si="0"/>
        <v>-0.40000000000000036</v>
      </c>
      <c r="N28" s="13" t="s">
        <v>27</v>
      </c>
    </row>
    <row r="29" spans="1:15" x14ac:dyDescent="0.2">
      <c r="A29" s="16">
        <v>204</v>
      </c>
      <c r="E29">
        <v>10</v>
      </c>
      <c r="F29">
        <v>2.8</v>
      </c>
      <c r="G29" t="s">
        <v>13</v>
      </c>
      <c r="H29">
        <v>1995</v>
      </c>
      <c r="J29" s="10">
        <v>0.7</v>
      </c>
      <c r="N29" s="14" t="s">
        <v>35</v>
      </c>
    </row>
    <row r="30" spans="1:15" x14ac:dyDescent="0.2">
      <c r="A30" s="15">
        <v>2</v>
      </c>
      <c r="E30" s="1">
        <v>8</v>
      </c>
      <c r="F30" s="1">
        <v>11</v>
      </c>
      <c r="G30" t="s">
        <v>13</v>
      </c>
      <c r="H30">
        <v>1995</v>
      </c>
      <c r="I30" s="11">
        <v>9.6</v>
      </c>
      <c r="J30" s="11">
        <v>0.5</v>
      </c>
      <c r="K30">
        <f t="shared" ref="K30:K35" si="1">F30-I30-J30</f>
        <v>0.90000000000000036</v>
      </c>
      <c r="N30" s="13" t="s">
        <v>26</v>
      </c>
    </row>
    <row r="31" spans="1:15" x14ac:dyDescent="0.2">
      <c r="A31" s="15">
        <v>2</v>
      </c>
      <c r="E31" s="1">
        <v>9</v>
      </c>
      <c r="F31" s="1">
        <v>0.7</v>
      </c>
      <c r="G31" t="s">
        <v>13</v>
      </c>
      <c r="H31">
        <v>1995</v>
      </c>
      <c r="I31" s="1">
        <v>0.7</v>
      </c>
      <c r="J31" s="1"/>
      <c r="K31">
        <f t="shared" si="1"/>
        <v>0</v>
      </c>
      <c r="N31" s="13" t="s">
        <v>28</v>
      </c>
    </row>
    <row r="32" spans="1:15" x14ac:dyDescent="0.2">
      <c r="A32" s="15">
        <v>203</v>
      </c>
      <c r="E32" s="1">
        <v>7</v>
      </c>
      <c r="F32">
        <v>3.7</v>
      </c>
      <c r="G32" t="s">
        <v>13</v>
      </c>
      <c r="H32">
        <v>1996</v>
      </c>
      <c r="I32" s="1">
        <v>1.4</v>
      </c>
      <c r="J32" s="10">
        <v>2.2999999999999998</v>
      </c>
      <c r="K32">
        <f t="shared" si="1"/>
        <v>0</v>
      </c>
      <c r="N32" s="13" t="s">
        <v>25</v>
      </c>
    </row>
    <row r="33" spans="1:14" x14ac:dyDescent="0.2">
      <c r="A33" s="16">
        <v>204</v>
      </c>
      <c r="E33">
        <v>11</v>
      </c>
      <c r="F33">
        <v>2.6</v>
      </c>
      <c r="G33" t="s">
        <v>13</v>
      </c>
      <c r="H33">
        <v>1996</v>
      </c>
      <c r="I33" s="10">
        <v>1.6</v>
      </c>
      <c r="J33" s="10">
        <v>1.1000000000000001</v>
      </c>
      <c r="K33">
        <f t="shared" si="1"/>
        <v>-0.10000000000000009</v>
      </c>
      <c r="N33" s="13" t="s">
        <v>34</v>
      </c>
    </row>
    <row r="34" spans="1:14" x14ac:dyDescent="0.2">
      <c r="A34" s="15">
        <v>2</v>
      </c>
      <c r="B34">
        <v>161.15</v>
      </c>
      <c r="C34">
        <v>2.31</v>
      </c>
      <c r="D34">
        <v>51.48</v>
      </c>
      <c r="E34" s="1">
        <v>7</v>
      </c>
      <c r="F34">
        <v>32.200000000000003</v>
      </c>
      <c r="G34" t="s">
        <v>13</v>
      </c>
      <c r="H34">
        <v>1996</v>
      </c>
      <c r="I34" s="11">
        <v>12</v>
      </c>
      <c r="J34" s="18">
        <f>27.23-I34</f>
        <v>15.23</v>
      </c>
      <c r="K34" s="3">
        <f t="shared" si="1"/>
        <v>4.9700000000000024</v>
      </c>
      <c r="N34" s="14" t="s">
        <v>33</v>
      </c>
    </row>
    <row r="35" spans="1:14" x14ac:dyDescent="0.2">
      <c r="A35">
        <v>214</v>
      </c>
      <c r="E35">
        <v>6</v>
      </c>
      <c r="F35">
        <v>67.7</v>
      </c>
      <c r="G35" t="s">
        <v>13</v>
      </c>
      <c r="H35">
        <v>1996</v>
      </c>
      <c r="J35" s="10">
        <v>13.2</v>
      </c>
      <c r="K35">
        <f t="shared" si="1"/>
        <v>54.5</v>
      </c>
      <c r="N35" s="14" t="s">
        <v>29</v>
      </c>
    </row>
    <row r="36" spans="1:14" x14ac:dyDescent="0.2">
      <c r="A36">
        <v>215</v>
      </c>
      <c r="E36">
        <v>6</v>
      </c>
      <c r="F36" s="2">
        <v>2</v>
      </c>
      <c r="G36" t="s">
        <v>1</v>
      </c>
      <c r="H36">
        <v>1997</v>
      </c>
    </row>
    <row r="37" spans="1:14" x14ac:dyDescent="0.2">
      <c r="A37">
        <v>201</v>
      </c>
      <c r="E37">
        <v>11</v>
      </c>
      <c r="F37" s="2">
        <v>31.3</v>
      </c>
      <c r="G37" t="s">
        <v>13</v>
      </c>
      <c r="H37">
        <v>2001</v>
      </c>
      <c r="I37" t="s">
        <v>10</v>
      </c>
      <c r="N37" t="s">
        <v>10</v>
      </c>
    </row>
    <row r="38" spans="1:14" x14ac:dyDescent="0.2">
      <c r="A38">
        <v>213</v>
      </c>
      <c r="E38">
        <v>6</v>
      </c>
      <c r="F38" s="2">
        <v>7.7</v>
      </c>
      <c r="G38" t="s">
        <v>13</v>
      </c>
      <c r="H38">
        <v>2002</v>
      </c>
      <c r="I38" t="s">
        <v>10</v>
      </c>
      <c r="N38" t="s">
        <v>10</v>
      </c>
    </row>
    <row r="39" spans="1:14" x14ac:dyDescent="0.2">
      <c r="A39">
        <v>201</v>
      </c>
      <c r="E39">
        <v>12</v>
      </c>
      <c r="F39">
        <v>4.2</v>
      </c>
      <c r="G39" t="s">
        <v>13</v>
      </c>
      <c r="H39">
        <v>2005</v>
      </c>
    </row>
    <row r="40" spans="1:14" x14ac:dyDescent="0.2">
      <c r="A40">
        <v>201</v>
      </c>
      <c r="E40">
        <v>13</v>
      </c>
      <c r="F40">
        <v>7.4</v>
      </c>
      <c r="G40" t="s">
        <v>13</v>
      </c>
      <c r="H40">
        <v>2005</v>
      </c>
    </row>
    <row r="41" spans="1:14" x14ac:dyDescent="0.2">
      <c r="A41">
        <v>201</v>
      </c>
      <c r="E41">
        <v>14</v>
      </c>
      <c r="F41">
        <v>22.8</v>
      </c>
      <c r="G41" t="s">
        <v>13</v>
      </c>
      <c r="H41">
        <v>2005</v>
      </c>
    </row>
    <row r="42" spans="1:14" x14ac:dyDescent="0.2">
      <c r="A42">
        <v>201</v>
      </c>
      <c r="E42">
        <v>15</v>
      </c>
      <c r="F42">
        <v>33.6</v>
      </c>
      <c r="G42" t="s">
        <v>13</v>
      </c>
      <c r="H42">
        <v>2005</v>
      </c>
    </row>
    <row r="43" spans="1:14" x14ac:dyDescent="0.2">
      <c r="A43">
        <v>201</v>
      </c>
      <c r="E43">
        <v>16</v>
      </c>
      <c r="F43">
        <v>23.9</v>
      </c>
      <c r="G43" t="s">
        <v>13</v>
      </c>
      <c r="H43">
        <v>2005</v>
      </c>
    </row>
    <row r="44" spans="1:14" x14ac:dyDescent="0.2">
      <c r="A44">
        <v>202</v>
      </c>
      <c r="E44">
        <v>7</v>
      </c>
      <c r="F44">
        <v>5.2</v>
      </c>
      <c r="G44" t="s">
        <v>13</v>
      </c>
      <c r="H44">
        <v>2005</v>
      </c>
    </row>
    <row r="45" spans="1:14" x14ac:dyDescent="0.2">
      <c r="A45">
        <v>202</v>
      </c>
      <c r="E45">
        <v>8</v>
      </c>
      <c r="F45">
        <v>57.6</v>
      </c>
      <c r="G45" t="s">
        <v>13</v>
      </c>
      <c r="H45">
        <v>2005</v>
      </c>
    </row>
    <row r="46" spans="1:14" x14ac:dyDescent="0.2">
      <c r="A46">
        <v>2</v>
      </c>
      <c r="E46">
        <v>11</v>
      </c>
      <c r="F46">
        <v>30.9</v>
      </c>
      <c r="G46" t="s">
        <v>13</v>
      </c>
      <c r="H46">
        <v>2005</v>
      </c>
    </row>
    <row r="47" spans="1:14" x14ac:dyDescent="0.2">
      <c r="A47">
        <v>201</v>
      </c>
      <c r="B47">
        <v>251.25</v>
      </c>
      <c r="D47">
        <v>61.3</v>
      </c>
      <c r="E47">
        <v>1</v>
      </c>
      <c r="F47">
        <v>4.5999999999999996</v>
      </c>
      <c r="G47" t="s">
        <v>13</v>
      </c>
      <c r="H47">
        <v>2006</v>
      </c>
    </row>
    <row r="48" spans="1:14" x14ac:dyDescent="0.2">
      <c r="A48">
        <v>202</v>
      </c>
      <c r="E48">
        <v>9</v>
      </c>
      <c r="F48">
        <v>79.2</v>
      </c>
      <c r="G48" t="s">
        <v>13</v>
      </c>
      <c r="H48">
        <v>2006</v>
      </c>
    </row>
    <row r="49" spans="1:14" x14ac:dyDescent="0.2">
      <c r="A49">
        <v>205</v>
      </c>
      <c r="E49">
        <v>14</v>
      </c>
      <c r="F49">
        <v>11.4</v>
      </c>
      <c r="G49" t="s">
        <v>13</v>
      </c>
      <c r="H49">
        <v>2006</v>
      </c>
    </row>
    <row r="50" spans="1:14" x14ac:dyDescent="0.2">
      <c r="A50">
        <v>205</v>
      </c>
      <c r="E50">
        <v>17</v>
      </c>
      <c r="F50">
        <v>2.2999999999999998</v>
      </c>
      <c r="G50" t="s">
        <v>13</v>
      </c>
      <c r="H50">
        <v>2006</v>
      </c>
    </row>
    <row r="51" spans="1:14" x14ac:dyDescent="0.2">
      <c r="A51">
        <v>213</v>
      </c>
      <c r="E51">
        <v>7</v>
      </c>
      <c r="F51">
        <v>24.8</v>
      </c>
      <c r="G51" t="s">
        <v>13</v>
      </c>
      <c r="H51">
        <v>2006</v>
      </c>
    </row>
    <row r="52" spans="1:14" x14ac:dyDescent="0.2">
      <c r="A52">
        <v>2</v>
      </c>
      <c r="E52">
        <v>12</v>
      </c>
      <c r="F52">
        <v>36</v>
      </c>
      <c r="G52" t="s">
        <v>13</v>
      </c>
      <c r="H52">
        <v>2006</v>
      </c>
    </row>
    <row r="53" spans="1:14" x14ac:dyDescent="0.2">
      <c r="A53">
        <v>201</v>
      </c>
      <c r="E53">
        <v>17</v>
      </c>
      <c r="F53">
        <v>52.1</v>
      </c>
      <c r="G53" t="s">
        <v>13</v>
      </c>
      <c r="H53">
        <v>2007</v>
      </c>
    </row>
    <row r="54" spans="1:14" x14ac:dyDescent="0.2">
      <c r="A54">
        <v>202</v>
      </c>
      <c r="B54">
        <v>198.1</v>
      </c>
      <c r="C54">
        <v>2.35</v>
      </c>
      <c r="D54">
        <v>53.83</v>
      </c>
      <c r="E54">
        <v>1</v>
      </c>
      <c r="F54">
        <v>4.7</v>
      </c>
      <c r="G54" t="s">
        <v>13</v>
      </c>
      <c r="H54">
        <v>2007</v>
      </c>
    </row>
    <row r="55" spans="1:14" x14ac:dyDescent="0.2">
      <c r="A55">
        <v>203</v>
      </c>
      <c r="E55">
        <v>10</v>
      </c>
      <c r="F55">
        <v>111.3</v>
      </c>
      <c r="G55" t="s">
        <v>13</v>
      </c>
      <c r="H55">
        <v>2007</v>
      </c>
    </row>
    <row r="56" spans="1:14" x14ac:dyDescent="0.2">
      <c r="A56">
        <v>203</v>
      </c>
      <c r="E56">
        <v>11</v>
      </c>
      <c r="F56">
        <v>35.200000000000003</v>
      </c>
      <c r="G56" t="s">
        <v>13</v>
      </c>
      <c r="H56">
        <v>2007</v>
      </c>
    </row>
    <row r="57" spans="1:14" x14ac:dyDescent="0.2">
      <c r="A57">
        <v>204</v>
      </c>
      <c r="E57">
        <v>12</v>
      </c>
      <c r="F57">
        <v>31.5</v>
      </c>
      <c r="G57" t="s">
        <v>13</v>
      </c>
      <c r="H57">
        <v>2007</v>
      </c>
    </row>
    <row r="58" spans="1:14" x14ac:dyDescent="0.2">
      <c r="A58">
        <v>204</v>
      </c>
      <c r="E58">
        <v>13</v>
      </c>
      <c r="F58">
        <v>13.3</v>
      </c>
      <c r="G58" t="s">
        <v>13</v>
      </c>
      <c r="H58">
        <v>2007</v>
      </c>
    </row>
    <row r="59" spans="1:14" x14ac:dyDescent="0.2">
      <c r="A59">
        <v>205</v>
      </c>
      <c r="E59">
        <v>15</v>
      </c>
      <c r="F59">
        <v>51.5</v>
      </c>
      <c r="G59" t="s">
        <v>13</v>
      </c>
      <c r="H59">
        <v>2007</v>
      </c>
    </row>
    <row r="60" spans="1:14" x14ac:dyDescent="0.2">
      <c r="A60">
        <v>205</v>
      </c>
      <c r="E60">
        <v>16</v>
      </c>
      <c r="F60">
        <v>15.9</v>
      </c>
      <c r="G60" t="s">
        <v>13</v>
      </c>
      <c r="H60">
        <v>2007</v>
      </c>
    </row>
    <row r="61" spans="1:14" x14ac:dyDescent="0.2">
      <c r="A61">
        <v>204</v>
      </c>
      <c r="E61">
        <v>14</v>
      </c>
      <c r="F61">
        <v>40.700000000000003</v>
      </c>
      <c r="G61" t="s">
        <v>13</v>
      </c>
      <c r="H61">
        <v>2009</v>
      </c>
    </row>
    <row r="62" spans="1:14" x14ac:dyDescent="0.2">
      <c r="A62">
        <v>205</v>
      </c>
      <c r="E62">
        <v>18</v>
      </c>
      <c r="F62">
        <v>34.9</v>
      </c>
      <c r="G62" t="s">
        <v>13</v>
      </c>
      <c r="H62">
        <v>2009</v>
      </c>
    </row>
    <row r="63" spans="1:14" x14ac:dyDescent="0.2">
      <c r="A63" s="1">
        <v>206</v>
      </c>
      <c r="B63">
        <v>88.27</v>
      </c>
      <c r="D63">
        <v>24.92</v>
      </c>
      <c r="E63" s="1">
        <v>2</v>
      </c>
      <c r="F63" s="1">
        <v>6.5</v>
      </c>
      <c r="G63" t="s">
        <v>13</v>
      </c>
      <c r="H63">
        <v>2009</v>
      </c>
      <c r="I63" s="1"/>
      <c r="J63" s="1"/>
      <c r="K63" s="1"/>
      <c r="M63" s="3">
        <v>6.5</v>
      </c>
      <c r="N63" t="s">
        <v>15</v>
      </c>
    </row>
    <row r="64" spans="1:14" x14ac:dyDescent="0.2">
      <c r="A64">
        <v>208</v>
      </c>
      <c r="E64">
        <v>2</v>
      </c>
      <c r="F64">
        <v>49.8</v>
      </c>
      <c r="G64" t="s">
        <v>13</v>
      </c>
      <c r="H64">
        <v>2009</v>
      </c>
      <c r="M64" s="3"/>
    </row>
    <row r="65" spans="1:14" x14ac:dyDescent="0.2">
      <c r="A65">
        <v>208</v>
      </c>
      <c r="E65">
        <v>3</v>
      </c>
      <c r="F65">
        <v>28.2</v>
      </c>
      <c r="G65" t="s">
        <v>13</v>
      </c>
      <c r="H65">
        <v>2009</v>
      </c>
      <c r="M65" s="3"/>
    </row>
    <row r="66" spans="1:14" x14ac:dyDescent="0.2">
      <c r="A66">
        <v>209</v>
      </c>
      <c r="E66">
        <v>2</v>
      </c>
      <c r="F66">
        <v>10.1</v>
      </c>
      <c r="G66" t="s">
        <v>13</v>
      </c>
      <c r="H66">
        <v>2009</v>
      </c>
      <c r="M66" s="3"/>
    </row>
    <row r="67" spans="1:14" x14ac:dyDescent="0.2">
      <c r="A67">
        <v>206</v>
      </c>
      <c r="E67">
        <v>3</v>
      </c>
      <c r="F67" s="2">
        <v>32.9</v>
      </c>
      <c r="G67" t="s">
        <v>13</v>
      </c>
      <c r="H67">
        <v>2011</v>
      </c>
      <c r="M67" s="3"/>
    </row>
    <row r="68" spans="1:14" x14ac:dyDescent="0.2">
      <c r="A68">
        <v>208</v>
      </c>
      <c r="E68">
        <v>4</v>
      </c>
      <c r="F68" s="2">
        <v>30.3</v>
      </c>
      <c r="G68" t="s">
        <v>13</v>
      </c>
      <c r="H68">
        <v>2011</v>
      </c>
      <c r="M68" s="3"/>
    </row>
    <row r="69" spans="1:14" x14ac:dyDescent="0.2">
      <c r="A69">
        <v>209</v>
      </c>
      <c r="E69">
        <v>3</v>
      </c>
      <c r="F69" s="2">
        <v>43.6</v>
      </c>
      <c r="G69" t="s">
        <v>13</v>
      </c>
      <c r="H69">
        <v>2011</v>
      </c>
      <c r="M69" s="3"/>
    </row>
    <row r="70" spans="1:14" x14ac:dyDescent="0.2">
      <c r="A70">
        <v>210</v>
      </c>
      <c r="E70">
        <v>2</v>
      </c>
      <c r="F70" s="2">
        <v>4</v>
      </c>
      <c r="G70" t="s">
        <v>13</v>
      </c>
      <c r="H70">
        <v>2011</v>
      </c>
      <c r="M70" s="3"/>
    </row>
    <row r="71" spans="1:14" x14ac:dyDescent="0.2">
      <c r="A71" s="1">
        <v>210</v>
      </c>
      <c r="E71" s="1">
        <v>3</v>
      </c>
      <c r="F71" s="4">
        <v>11.3</v>
      </c>
      <c r="G71" t="s">
        <v>13</v>
      </c>
      <c r="H71">
        <v>2011</v>
      </c>
      <c r="I71" s="1"/>
      <c r="J71" s="1"/>
      <c r="K71" s="1"/>
      <c r="M71" s="3">
        <v>13.5</v>
      </c>
      <c r="N71" t="s">
        <v>15</v>
      </c>
    </row>
    <row r="72" spans="1:14" x14ac:dyDescent="0.2">
      <c r="A72">
        <v>204</v>
      </c>
      <c r="E72">
        <v>15</v>
      </c>
      <c r="F72" s="2">
        <v>3.2</v>
      </c>
      <c r="G72" t="s">
        <v>13</v>
      </c>
      <c r="H72">
        <v>2012</v>
      </c>
    </row>
    <row r="73" spans="1:14" x14ac:dyDescent="0.2">
      <c r="A73">
        <v>204</v>
      </c>
      <c r="E73">
        <v>16</v>
      </c>
      <c r="F73" s="2">
        <v>0.4</v>
      </c>
      <c r="G73" t="s">
        <v>13</v>
      </c>
      <c r="H73">
        <v>2012</v>
      </c>
    </row>
    <row r="74" spans="1:14" x14ac:dyDescent="0.2">
      <c r="A74">
        <v>205</v>
      </c>
      <c r="E74">
        <v>19</v>
      </c>
      <c r="F74" s="2">
        <v>1.7</v>
      </c>
      <c r="G74" t="s">
        <v>13</v>
      </c>
      <c r="H74">
        <v>2012</v>
      </c>
    </row>
    <row r="75" spans="1:14" x14ac:dyDescent="0.2">
      <c r="A75">
        <v>206</v>
      </c>
      <c r="E75">
        <v>4</v>
      </c>
      <c r="F75" s="2">
        <v>23.1</v>
      </c>
      <c r="G75" t="s">
        <v>13</v>
      </c>
      <c r="H75">
        <v>2012</v>
      </c>
    </row>
    <row r="76" spans="1:14" x14ac:dyDescent="0.2">
      <c r="A76">
        <v>210</v>
      </c>
      <c r="E76">
        <v>4</v>
      </c>
      <c r="F76" s="2">
        <v>10.199999999999999</v>
      </c>
      <c r="G76" t="s">
        <v>13</v>
      </c>
      <c r="H76">
        <v>2012</v>
      </c>
    </row>
    <row r="77" spans="1:14" x14ac:dyDescent="0.2">
      <c r="A77">
        <v>210</v>
      </c>
      <c r="E77">
        <v>5</v>
      </c>
      <c r="F77" s="2">
        <v>3.3</v>
      </c>
      <c r="G77" t="s">
        <v>13</v>
      </c>
      <c r="H77">
        <v>2012</v>
      </c>
    </row>
    <row r="78" spans="1:14" x14ac:dyDescent="0.2">
      <c r="A78">
        <v>211</v>
      </c>
      <c r="E78">
        <v>2</v>
      </c>
      <c r="F78" s="2">
        <v>12.5</v>
      </c>
      <c r="G78" t="s">
        <v>13</v>
      </c>
      <c r="H78">
        <v>2012</v>
      </c>
    </row>
    <row r="79" spans="1:14" x14ac:dyDescent="0.2">
      <c r="A79">
        <v>212</v>
      </c>
      <c r="E79">
        <v>4</v>
      </c>
      <c r="F79" s="2">
        <v>16.899999999999999</v>
      </c>
      <c r="G79" t="s">
        <v>13</v>
      </c>
      <c r="H79">
        <v>2012</v>
      </c>
    </row>
    <row r="80" spans="1:14" x14ac:dyDescent="0.2">
      <c r="A80">
        <v>212</v>
      </c>
      <c r="E80">
        <v>5</v>
      </c>
      <c r="F80" s="2">
        <v>10</v>
      </c>
      <c r="G80" t="s">
        <v>13</v>
      </c>
      <c r="H80">
        <v>2012</v>
      </c>
    </row>
    <row r="81" spans="1:18" x14ac:dyDescent="0.2">
      <c r="A81">
        <v>212</v>
      </c>
      <c r="E81">
        <v>6</v>
      </c>
      <c r="F81" s="2">
        <v>5.8</v>
      </c>
      <c r="G81" t="s">
        <v>13</v>
      </c>
      <c r="H81">
        <v>2012</v>
      </c>
    </row>
    <row r="82" spans="1:18" x14ac:dyDescent="0.2">
      <c r="A82">
        <v>213</v>
      </c>
      <c r="E82">
        <v>8</v>
      </c>
      <c r="F82" s="2">
        <v>4.7</v>
      </c>
      <c r="G82" t="s">
        <v>13</v>
      </c>
      <c r="H82">
        <v>2012</v>
      </c>
    </row>
    <row r="83" spans="1:18" x14ac:dyDescent="0.2">
      <c r="A83">
        <v>214</v>
      </c>
      <c r="E83">
        <v>7</v>
      </c>
      <c r="F83" s="2">
        <v>11.9</v>
      </c>
      <c r="G83" t="s">
        <v>13</v>
      </c>
      <c r="H83">
        <v>2012</v>
      </c>
    </row>
    <row r="84" spans="1:18" x14ac:dyDescent="0.2">
      <c r="A84">
        <v>215</v>
      </c>
      <c r="E84">
        <v>7</v>
      </c>
      <c r="F84" s="2">
        <v>40.6</v>
      </c>
      <c r="G84" t="s">
        <v>13</v>
      </c>
      <c r="H84">
        <v>2012</v>
      </c>
    </row>
    <row r="85" spans="1:18" x14ac:dyDescent="0.2">
      <c r="A85">
        <v>205</v>
      </c>
      <c r="E85">
        <v>20</v>
      </c>
      <c r="F85" s="2">
        <v>6.8</v>
      </c>
      <c r="G85" t="s">
        <v>13</v>
      </c>
      <c r="H85">
        <v>2013</v>
      </c>
    </row>
    <row r="86" spans="1:18" x14ac:dyDescent="0.2">
      <c r="A86">
        <v>207</v>
      </c>
      <c r="E86">
        <v>3</v>
      </c>
      <c r="F86" s="2">
        <v>21.8</v>
      </c>
      <c r="G86" t="s">
        <v>13</v>
      </c>
      <c r="H86">
        <v>2013</v>
      </c>
    </row>
    <row r="87" spans="1:18" x14ac:dyDescent="0.2">
      <c r="A87">
        <v>209</v>
      </c>
      <c r="E87">
        <v>4</v>
      </c>
      <c r="F87" s="2">
        <v>11.3</v>
      </c>
      <c r="G87" t="s">
        <v>13</v>
      </c>
      <c r="H87">
        <v>2013</v>
      </c>
    </row>
    <row r="88" spans="1:18" x14ac:dyDescent="0.2">
      <c r="A88">
        <v>210</v>
      </c>
      <c r="E88">
        <v>6</v>
      </c>
      <c r="F88" s="2">
        <v>25.4</v>
      </c>
      <c r="G88" t="s">
        <v>13</v>
      </c>
      <c r="H88">
        <v>2013</v>
      </c>
    </row>
    <row r="89" spans="1:18" x14ac:dyDescent="0.2">
      <c r="A89">
        <v>210</v>
      </c>
      <c r="E89">
        <v>7</v>
      </c>
      <c r="F89" s="2">
        <v>12.3</v>
      </c>
      <c r="G89" t="s">
        <v>13</v>
      </c>
      <c r="H89">
        <v>2013</v>
      </c>
    </row>
    <row r="90" spans="1:18" x14ac:dyDescent="0.2">
      <c r="A90">
        <v>211</v>
      </c>
      <c r="E90">
        <v>3</v>
      </c>
      <c r="F90" s="2">
        <v>22.5</v>
      </c>
      <c r="G90" t="s">
        <v>13</v>
      </c>
      <c r="H90">
        <v>2013</v>
      </c>
    </row>
    <row r="91" spans="1:18" x14ac:dyDescent="0.2">
      <c r="A91">
        <v>215</v>
      </c>
      <c r="E91">
        <v>8</v>
      </c>
      <c r="F91" s="2">
        <v>10.8</v>
      </c>
      <c r="G91" t="s">
        <v>13</v>
      </c>
      <c r="H91">
        <v>2013</v>
      </c>
    </row>
    <row r="92" spans="1:18" x14ac:dyDescent="0.2">
      <c r="A92">
        <v>215</v>
      </c>
      <c r="E92">
        <v>9</v>
      </c>
      <c r="F92" s="2">
        <v>17</v>
      </c>
      <c r="G92" t="s">
        <v>13</v>
      </c>
      <c r="H92">
        <v>2013</v>
      </c>
    </row>
    <row r="93" spans="1:18" x14ac:dyDescent="0.2">
      <c r="A93">
        <v>212</v>
      </c>
      <c r="E93">
        <v>8</v>
      </c>
      <c r="F93" s="2">
        <v>143.9</v>
      </c>
      <c r="G93" t="s">
        <v>13</v>
      </c>
      <c r="H93">
        <v>2014</v>
      </c>
    </row>
    <row r="94" spans="1:18" x14ac:dyDescent="0.2">
      <c r="F94">
        <f>SUM(F2:F93)</f>
        <v>1769.22</v>
      </c>
    </row>
    <row r="96" spans="1:18" x14ac:dyDescent="0.2">
      <c r="Q96">
        <v>2.7</v>
      </c>
      <c r="R96">
        <f>272350.326/10000</f>
        <v>27.2350326</v>
      </c>
    </row>
    <row r="97" spans="17:18" x14ac:dyDescent="0.2">
      <c r="Q97">
        <v>2.8</v>
      </c>
      <c r="R97">
        <f>99162.471/10000</f>
        <v>9.9162470999999996</v>
      </c>
    </row>
    <row r="98" spans="17:18" x14ac:dyDescent="0.2">
      <c r="Q98">
        <v>204.11</v>
      </c>
      <c r="R98">
        <f>26261.403/10000</f>
        <v>2.6261402999999999</v>
      </c>
    </row>
    <row r="99" spans="17:18" x14ac:dyDescent="0.2">
      <c r="Q99" s="17" t="s">
        <v>37</v>
      </c>
      <c r="R99">
        <v>0.61350000000000005</v>
      </c>
    </row>
    <row r="100" spans="17:18" x14ac:dyDescent="0.2">
      <c r="Q100">
        <v>203.7</v>
      </c>
      <c r="R100">
        <f>37341.856/10000</f>
        <v>3.7341856</v>
      </c>
    </row>
    <row r="101" spans="17:18" x14ac:dyDescent="0.2">
      <c r="Q101">
        <v>203.5</v>
      </c>
      <c r="R101">
        <f>64569.13/10000</f>
        <v>6.4569130000000001</v>
      </c>
    </row>
    <row r="102" spans="17:18" x14ac:dyDescent="0.2">
      <c r="Q102">
        <v>2.9</v>
      </c>
      <c r="R102">
        <f>0.682</f>
        <v>0.68200000000000005</v>
      </c>
    </row>
  </sheetData>
  <autoFilter ref="A1:O94" xr:uid="{6AAE8CCB-0FBE-45E1-8348-AD16A1ADFCD1}"/>
  <sortState xmlns:xlrd2="http://schemas.microsoft.com/office/spreadsheetml/2017/richdata2" ref="A2:H93">
    <sortCondition ref="H2:H93"/>
  </sortState>
  <pageMargins left="0" right="0" top="0.35433070866141736" bottom="0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930A6-DE07-A043-85D7-282A30590C7E}">
  <dimension ref="A1:T102"/>
  <sheetViews>
    <sheetView tabSelected="1" zoomScaleNormal="100" workbookViewId="0">
      <pane ySplit="1" topLeftCell="A62" activePane="bottomLeft" state="frozen"/>
      <selection pane="bottomLeft" activeCell="J95" sqref="J95"/>
    </sheetView>
  </sheetViews>
  <sheetFormatPr baseColWidth="10" defaultColWidth="8.83203125" defaultRowHeight="15" x14ac:dyDescent="0.2"/>
  <cols>
    <col min="3" max="3" width="10.1640625" customWidth="1"/>
    <col min="5" max="5" width="17" customWidth="1"/>
    <col min="6" max="6" width="12.1640625" customWidth="1"/>
    <col min="10" max="10" width="21.5" customWidth="1"/>
    <col min="11" max="11" width="21" bestFit="1" customWidth="1"/>
    <col min="12" max="12" width="21" customWidth="1"/>
    <col min="13" max="13" width="16" customWidth="1"/>
    <col min="14" max="14" width="7.83203125" bestFit="1" customWidth="1"/>
  </cols>
  <sheetData>
    <row r="1" spans="1:20" x14ac:dyDescent="0.2">
      <c r="A1" t="s">
        <v>2</v>
      </c>
      <c r="B1" t="s">
        <v>3</v>
      </c>
      <c r="C1" t="s">
        <v>4</v>
      </c>
      <c r="D1" t="s">
        <v>5</v>
      </c>
      <c r="E1" t="s">
        <v>6</v>
      </c>
      <c r="F1" s="2" t="s">
        <v>7</v>
      </c>
      <c r="G1" t="s">
        <v>8</v>
      </c>
      <c r="H1" t="s">
        <v>9</v>
      </c>
      <c r="J1" t="s">
        <v>38</v>
      </c>
      <c r="K1" t="s">
        <v>18</v>
      </c>
      <c r="L1" t="s">
        <v>23</v>
      </c>
      <c r="M1" t="s">
        <v>24</v>
      </c>
      <c r="N1" t="s">
        <v>19</v>
      </c>
      <c r="O1" t="s">
        <v>20</v>
      </c>
      <c r="P1" t="s">
        <v>21</v>
      </c>
      <c r="S1" s="13" t="s">
        <v>36</v>
      </c>
      <c r="T1" s="13"/>
    </row>
    <row r="2" spans="1:20" x14ac:dyDescent="0.2">
      <c r="A2">
        <v>205</v>
      </c>
      <c r="B2">
        <v>178.46</v>
      </c>
      <c r="C2">
        <v>1.63</v>
      </c>
      <c r="D2">
        <v>32.200000000000003</v>
      </c>
      <c r="E2">
        <v>1</v>
      </c>
      <c r="F2" s="2">
        <v>7</v>
      </c>
      <c r="G2" t="s">
        <v>13</v>
      </c>
      <c r="H2">
        <v>1973</v>
      </c>
      <c r="I2">
        <f>2025-H2</f>
        <v>52</v>
      </c>
      <c r="J2">
        <f>(2025-H2)*F2</f>
        <v>364</v>
      </c>
      <c r="L2" s="10">
        <v>2.7</v>
      </c>
      <c r="M2">
        <f>F2-K2-L2</f>
        <v>4.3</v>
      </c>
      <c r="P2" s="14" t="s">
        <v>32</v>
      </c>
    </row>
    <row r="3" spans="1:20" x14ac:dyDescent="0.2">
      <c r="A3">
        <v>205</v>
      </c>
      <c r="E3">
        <v>10</v>
      </c>
      <c r="F3" s="2">
        <v>0.1</v>
      </c>
      <c r="G3" t="s">
        <v>13</v>
      </c>
      <c r="H3">
        <v>1973</v>
      </c>
      <c r="I3">
        <f t="shared" ref="I3:I66" si="0">2025-H3</f>
        <v>52</v>
      </c>
      <c r="J3">
        <f t="shared" ref="J3:J66" si="1">(2025-H3)*F3</f>
        <v>5.2</v>
      </c>
    </row>
    <row r="4" spans="1:20" x14ac:dyDescent="0.2">
      <c r="A4">
        <v>201</v>
      </c>
      <c r="E4">
        <v>7</v>
      </c>
      <c r="F4" s="2">
        <v>0.7</v>
      </c>
      <c r="G4" t="s">
        <v>13</v>
      </c>
      <c r="H4">
        <v>1975</v>
      </c>
      <c r="I4">
        <f t="shared" si="0"/>
        <v>50</v>
      </c>
      <c r="J4">
        <f t="shared" si="1"/>
        <v>35</v>
      </c>
    </row>
    <row r="5" spans="1:20" x14ac:dyDescent="0.2">
      <c r="A5">
        <v>213</v>
      </c>
      <c r="B5">
        <v>183.21</v>
      </c>
      <c r="D5">
        <v>135.11000000000001</v>
      </c>
      <c r="E5">
        <v>2</v>
      </c>
      <c r="F5" s="2">
        <v>3</v>
      </c>
      <c r="G5" t="s">
        <v>13</v>
      </c>
      <c r="H5">
        <v>1975</v>
      </c>
      <c r="I5">
        <f t="shared" si="0"/>
        <v>50</v>
      </c>
      <c r="J5">
        <f t="shared" si="1"/>
        <v>150</v>
      </c>
    </row>
    <row r="6" spans="1:20" x14ac:dyDescent="0.2">
      <c r="A6">
        <v>213</v>
      </c>
      <c r="E6">
        <v>5</v>
      </c>
      <c r="F6" s="2">
        <v>10.4</v>
      </c>
      <c r="G6" t="s">
        <v>13</v>
      </c>
      <c r="H6">
        <v>1975</v>
      </c>
      <c r="I6">
        <f t="shared" si="0"/>
        <v>50</v>
      </c>
      <c r="J6">
        <f t="shared" si="1"/>
        <v>520</v>
      </c>
    </row>
    <row r="7" spans="1:20" x14ac:dyDescent="0.2">
      <c r="A7" s="1">
        <v>212</v>
      </c>
      <c r="B7">
        <f>301.51</f>
        <v>301.51</v>
      </c>
      <c r="C7">
        <v>143.19999999999999</v>
      </c>
      <c r="D7">
        <f>72.16-(N7-K7)</f>
        <v>65.36</v>
      </c>
      <c r="E7" s="1">
        <v>1</v>
      </c>
      <c r="F7" s="2">
        <f>34.3-K7</f>
        <v>17.299999999999997</v>
      </c>
      <c r="G7" t="s">
        <v>13</v>
      </c>
      <c r="H7" s="1">
        <v>1980</v>
      </c>
      <c r="I7">
        <f t="shared" si="0"/>
        <v>45</v>
      </c>
      <c r="J7">
        <f t="shared" si="1"/>
        <v>778.49999999999989</v>
      </c>
      <c r="K7">
        <v>17</v>
      </c>
      <c r="M7">
        <f>F7-K7-L7</f>
        <v>0.29999999999999716</v>
      </c>
      <c r="N7">
        <v>23.8</v>
      </c>
      <c r="P7" s="6" t="s">
        <v>16</v>
      </c>
      <c r="Q7" s="6"/>
    </row>
    <row r="8" spans="1:20" x14ac:dyDescent="0.2">
      <c r="A8">
        <v>212</v>
      </c>
      <c r="E8">
        <v>9</v>
      </c>
      <c r="F8" s="2">
        <f>7.5-K8</f>
        <v>5.6</v>
      </c>
      <c r="G8" t="s">
        <v>17</v>
      </c>
      <c r="H8">
        <v>1980</v>
      </c>
      <c r="I8">
        <f t="shared" si="0"/>
        <v>45</v>
      </c>
      <c r="J8">
        <f t="shared" si="1"/>
        <v>251.99999999999997</v>
      </c>
      <c r="K8">
        <v>1.9</v>
      </c>
      <c r="M8">
        <f>F8-K8-L8</f>
        <v>3.6999999999999997</v>
      </c>
      <c r="N8">
        <v>1.7</v>
      </c>
      <c r="P8" s="6" t="s">
        <v>16</v>
      </c>
      <c r="Q8" s="6"/>
    </row>
    <row r="9" spans="1:20" s="7" customFormat="1" x14ac:dyDescent="0.2">
      <c r="A9" s="7">
        <v>212</v>
      </c>
      <c r="B9" s="7">
        <v>25.5</v>
      </c>
      <c r="E9" s="7">
        <v>10</v>
      </c>
      <c r="F9" s="8">
        <v>25.5</v>
      </c>
      <c r="G9" s="7" t="s">
        <v>13</v>
      </c>
      <c r="H9" s="7">
        <v>2023</v>
      </c>
      <c r="I9">
        <f t="shared" si="0"/>
        <v>2</v>
      </c>
      <c r="J9">
        <f t="shared" si="1"/>
        <v>51</v>
      </c>
      <c r="N9" s="7">
        <v>25.5</v>
      </c>
      <c r="P9" s="12" t="s">
        <v>22</v>
      </c>
      <c r="Q9" s="9"/>
    </row>
    <row r="10" spans="1:20" x14ac:dyDescent="0.2">
      <c r="A10" s="3">
        <v>216</v>
      </c>
      <c r="B10">
        <v>175.85</v>
      </c>
      <c r="D10">
        <v>174.76</v>
      </c>
      <c r="E10" s="3">
        <v>1</v>
      </c>
      <c r="F10" s="5">
        <v>1</v>
      </c>
      <c r="G10" s="3" t="s">
        <v>13</v>
      </c>
      <c r="H10" s="3">
        <v>2023</v>
      </c>
      <c r="I10">
        <f t="shared" si="0"/>
        <v>2</v>
      </c>
      <c r="J10">
        <f t="shared" si="1"/>
        <v>2</v>
      </c>
    </row>
    <row r="11" spans="1:20" x14ac:dyDescent="0.2">
      <c r="A11">
        <v>203</v>
      </c>
      <c r="B11">
        <v>191.44</v>
      </c>
      <c r="D11">
        <v>28.18</v>
      </c>
      <c r="E11">
        <v>1</v>
      </c>
      <c r="F11" s="2">
        <v>2.6</v>
      </c>
      <c r="G11" t="s">
        <v>13</v>
      </c>
      <c r="H11">
        <v>1981</v>
      </c>
      <c r="I11">
        <f t="shared" si="0"/>
        <v>44</v>
      </c>
      <c r="J11">
        <f t="shared" si="1"/>
        <v>114.4</v>
      </c>
      <c r="K11">
        <v>0.3</v>
      </c>
      <c r="M11">
        <f>F11-K11-L11</f>
        <v>2.3000000000000003</v>
      </c>
    </row>
    <row r="12" spans="1:20" x14ac:dyDescent="0.2">
      <c r="A12">
        <v>204</v>
      </c>
      <c r="B12">
        <v>135.44999999999999</v>
      </c>
      <c r="C12">
        <v>0.47</v>
      </c>
      <c r="D12">
        <v>27.51</v>
      </c>
      <c r="E12">
        <v>2</v>
      </c>
      <c r="F12" s="2">
        <v>0.52</v>
      </c>
      <c r="G12" t="s">
        <v>13</v>
      </c>
      <c r="H12">
        <v>1981</v>
      </c>
      <c r="I12">
        <f t="shared" si="0"/>
        <v>44</v>
      </c>
      <c r="J12">
        <f t="shared" si="1"/>
        <v>22.880000000000003</v>
      </c>
    </row>
    <row r="13" spans="1:20" x14ac:dyDescent="0.2">
      <c r="A13">
        <v>204</v>
      </c>
      <c r="E13">
        <v>4</v>
      </c>
      <c r="F13">
        <v>11.2</v>
      </c>
      <c r="G13" t="s">
        <v>0</v>
      </c>
      <c r="H13">
        <v>1981</v>
      </c>
      <c r="I13">
        <f t="shared" si="0"/>
        <v>44</v>
      </c>
      <c r="J13">
        <f t="shared" si="1"/>
        <v>492.79999999999995</v>
      </c>
      <c r="K13" t="s">
        <v>11</v>
      </c>
    </row>
    <row r="14" spans="1:20" x14ac:dyDescent="0.2">
      <c r="A14">
        <v>208</v>
      </c>
      <c r="B14">
        <v>180.06</v>
      </c>
      <c r="C14">
        <v>0.41</v>
      </c>
      <c r="D14">
        <v>59.28</v>
      </c>
      <c r="E14">
        <v>1</v>
      </c>
      <c r="F14" s="2">
        <v>4.5</v>
      </c>
      <c r="G14" t="s">
        <v>13</v>
      </c>
      <c r="H14">
        <v>1982</v>
      </c>
      <c r="I14">
        <f t="shared" si="0"/>
        <v>43</v>
      </c>
      <c r="J14">
        <f t="shared" si="1"/>
        <v>193.5</v>
      </c>
    </row>
    <row r="15" spans="1:20" x14ac:dyDescent="0.2">
      <c r="A15">
        <v>209</v>
      </c>
      <c r="B15">
        <v>130.85</v>
      </c>
      <c r="C15">
        <v>0.5</v>
      </c>
      <c r="D15">
        <v>56.68</v>
      </c>
      <c r="E15">
        <v>1</v>
      </c>
      <c r="F15" s="2">
        <v>7.1</v>
      </c>
      <c r="G15" t="s">
        <v>13</v>
      </c>
      <c r="H15">
        <v>1982</v>
      </c>
      <c r="I15">
        <f t="shared" si="0"/>
        <v>43</v>
      </c>
      <c r="J15">
        <f t="shared" si="1"/>
        <v>305.3</v>
      </c>
    </row>
    <row r="16" spans="1:20" x14ac:dyDescent="0.2">
      <c r="A16">
        <v>210</v>
      </c>
      <c r="B16">
        <v>134.1</v>
      </c>
      <c r="C16">
        <v>4.17</v>
      </c>
      <c r="D16">
        <v>53</v>
      </c>
      <c r="E16">
        <v>1</v>
      </c>
      <c r="F16" s="2">
        <v>11.5</v>
      </c>
      <c r="G16" t="s">
        <v>13</v>
      </c>
      <c r="H16">
        <v>1983</v>
      </c>
      <c r="I16">
        <f t="shared" si="0"/>
        <v>42</v>
      </c>
      <c r="J16">
        <f t="shared" si="1"/>
        <v>483</v>
      </c>
    </row>
    <row r="17" spans="1:17" x14ac:dyDescent="0.2">
      <c r="A17" s="1">
        <v>211</v>
      </c>
      <c r="B17">
        <f>106.43</f>
        <v>106.43</v>
      </c>
      <c r="C17">
        <v>1.63</v>
      </c>
      <c r="D17">
        <f>52.16-(N17-K17)</f>
        <v>51.36</v>
      </c>
      <c r="E17" s="1">
        <v>1</v>
      </c>
      <c r="F17" s="2">
        <f>20.7-K17</f>
        <v>6.1999999999999993</v>
      </c>
      <c r="G17" t="s">
        <v>13</v>
      </c>
      <c r="H17" s="1">
        <v>1983</v>
      </c>
      <c r="I17">
        <f t="shared" si="0"/>
        <v>42</v>
      </c>
      <c r="J17">
        <f t="shared" si="1"/>
        <v>260.39999999999998</v>
      </c>
      <c r="K17">
        <v>14.5</v>
      </c>
      <c r="M17">
        <f>F17-K17-L17</f>
        <v>-8.3000000000000007</v>
      </c>
      <c r="N17">
        <v>15.3</v>
      </c>
      <c r="P17" s="6" t="s">
        <v>14</v>
      </c>
      <c r="Q17" s="6"/>
    </row>
    <row r="18" spans="1:17" s="7" customFormat="1" x14ac:dyDescent="0.2">
      <c r="A18" s="7">
        <v>211</v>
      </c>
      <c r="B18" s="7">
        <v>15.3</v>
      </c>
      <c r="E18" s="7">
        <v>4</v>
      </c>
      <c r="F18" s="8">
        <v>15.3</v>
      </c>
      <c r="H18" s="7">
        <v>2023</v>
      </c>
      <c r="I18">
        <f t="shared" si="0"/>
        <v>2</v>
      </c>
      <c r="J18">
        <f t="shared" si="1"/>
        <v>30.6</v>
      </c>
      <c r="N18" s="7">
        <v>15.3</v>
      </c>
      <c r="P18" s="12" t="s">
        <v>22</v>
      </c>
      <c r="Q18" s="6"/>
    </row>
    <row r="19" spans="1:17" x14ac:dyDescent="0.2">
      <c r="A19">
        <v>207</v>
      </c>
      <c r="B19">
        <v>131.02000000000001</v>
      </c>
      <c r="D19">
        <v>86.26</v>
      </c>
      <c r="E19">
        <v>1</v>
      </c>
      <c r="F19" s="2">
        <v>0.1</v>
      </c>
      <c r="G19" t="s">
        <v>13</v>
      </c>
      <c r="H19">
        <v>1984</v>
      </c>
      <c r="I19">
        <f t="shared" si="0"/>
        <v>41</v>
      </c>
      <c r="J19">
        <f t="shared" si="1"/>
        <v>4.1000000000000005</v>
      </c>
    </row>
    <row r="20" spans="1:17" x14ac:dyDescent="0.2">
      <c r="A20">
        <v>207</v>
      </c>
      <c r="E20">
        <v>2</v>
      </c>
      <c r="F20" s="2">
        <v>22.7</v>
      </c>
      <c r="G20" s="3" t="s">
        <v>0</v>
      </c>
      <c r="H20" s="3">
        <v>1984</v>
      </c>
      <c r="I20">
        <f t="shared" si="0"/>
        <v>41</v>
      </c>
      <c r="J20">
        <f t="shared" si="1"/>
        <v>930.69999999999993</v>
      </c>
      <c r="K20" t="s">
        <v>12</v>
      </c>
      <c r="P20" t="s">
        <v>12</v>
      </c>
    </row>
    <row r="21" spans="1:17" x14ac:dyDescent="0.2">
      <c r="A21" s="1">
        <v>214</v>
      </c>
      <c r="B21">
        <v>176.08</v>
      </c>
      <c r="C21">
        <v>1.1499999999999999</v>
      </c>
      <c r="D21">
        <v>68.36</v>
      </c>
      <c r="E21" s="1">
        <v>1</v>
      </c>
      <c r="F21" s="4">
        <v>20</v>
      </c>
      <c r="G21" t="s">
        <v>13</v>
      </c>
      <c r="H21">
        <v>1985</v>
      </c>
      <c r="I21">
        <f t="shared" si="0"/>
        <v>40</v>
      </c>
      <c r="J21">
        <f t="shared" si="1"/>
        <v>800</v>
      </c>
      <c r="K21" s="11">
        <v>16.600000000000001</v>
      </c>
      <c r="L21" s="1"/>
      <c r="M21">
        <f>F21-K21-L21</f>
        <v>3.3999999999999986</v>
      </c>
      <c r="P21" s="13" t="s">
        <v>30</v>
      </c>
    </row>
    <row r="22" spans="1:17" x14ac:dyDescent="0.2">
      <c r="A22">
        <v>214</v>
      </c>
      <c r="E22">
        <v>2</v>
      </c>
      <c r="F22">
        <v>13.8</v>
      </c>
      <c r="G22" t="s">
        <v>0</v>
      </c>
      <c r="H22">
        <v>1985</v>
      </c>
      <c r="I22">
        <f t="shared" si="0"/>
        <v>40</v>
      </c>
      <c r="J22">
        <f t="shared" si="1"/>
        <v>552</v>
      </c>
      <c r="L22" s="10">
        <v>0.9</v>
      </c>
      <c r="M22">
        <f>F22-K22-L22</f>
        <v>12.9</v>
      </c>
      <c r="P22" s="14" t="s">
        <v>31</v>
      </c>
    </row>
    <row r="23" spans="1:17" x14ac:dyDescent="0.2">
      <c r="A23">
        <v>215</v>
      </c>
      <c r="B23">
        <v>174.41</v>
      </c>
      <c r="C23">
        <v>5.23</v>
      </c>
      <c r="D23">
        <v>67.17</v>
      </c>
      <c r="E23">
        <v>1</v>
      </c>
      <c r="F23">
        <v>2.7</v>
      </c>
      <c r="G23" t="s">
        <v>13</v>
      </c>
      <c r="H23">
        <v>1985</v>
      </c>
      <c r="I23">
        <f t="shared" si="0"/>
        <v>40</v>
      </c>
      <c r="J23">
        <f t="shared" si="1"/>
        <v>108</v>
      </c>
      <c r="K23">
        <v>2.7</v>
      </c>
      <c r="M23">
        <f>F23-K23-L23</f>
        <v>0</v>
      </c>
    </row>
    <row r="24" spans="1:17" x14ac:dyDescent="0.2">
      <c r="A24">
        <v>215</v>
      </c>
      <c r="E24">
        <v>3</v>
      </c>
      <c r="F24">
        <v>25.7</v>
      </c>
      <c r="G24" t="s">
        <v>0</v>
      </c>
      <c r="H24">
        <v>1985</v>
      </c>
      <c r="I24">
        <f t="shared" si="0"/>
        <v>40</v>
      </c>
      <c r="J24">
        <f t="shared" si="1"/>
        <v>1028</v>
      </c>
      <c r="K24">
        <v>3.3</v>
      </c>
      <c r="M24">
        <f>F24-K24-L24</f>
        <v>22.4</v>
      </c>
      <c r="P24" t="s">
        <v>11</v>
      </c>
    </row>
    <row r="25" spans="1:17" x14ac:dyDescent="0.2">
      <c r="A25">
        <v>215</v>
      </c>
      <c r="E25">
        <v>4</v>
      </c>
      <c r="F25" s="2">
        <v>6</v>
      </c>
      <c r="G25" s="3" t="s">
        <v>0</v>
      </c>
      <c r="H25" s="3">
        <v>1985</v>
      </c>
      <c r="I25">
        <f t="shared" si="0"/>
        <v>40</v>
      </c>
      <c r="J25">
        <f t="shared" si="1"/>
        <v>240</v>
      </c>
    </row>
    <row r="26" spans="1:17" x14ac:dyDescent="0.2">
      <c r="A26">
        <v>212</v>
      </c>
      <c r="E26">
        <v>2</v>
      </c>
      <c r="F26" s="2">
        <v>2.8</v>
      </c>
      <c r="G26" t="s">
        <v>13</v>
      </c>
      <c r="H26">
        <v>1986</v>
      </c>
      <c r="I26">
        <f t="shared" si="0"/>
        <v>39</v>
      </c>
      <c r="J26">
        <f t="shared" si="1"/>
        <v>109.19999999999999</v>
      </c>
    </row>
    <row r="27" spans="1:17" x14ac:dyDescent="0.2">
      <c r="A27">
        <v>212</v>
      </c>
      <c r="E27">
        <v>3</v>
      </c>
      <c r="F27" s="2">
        <v>10.3</v>
      </c>
      <c r="G27" t="s">
        <v>13</v>
      </c>
      <c r="H27">
        <v>1986</v>
      </c>
      <c r="I27">
        <f t="shared" si="0"/>
        <v>39</v>
      </c>
      <c r="J27">
        <f t="shared" si="1"/>
        <v>401.70000000000005</v>
      </c>
      <c r="K27">
        <v>1.7</v>
      </c>
      <c r="M27">
        <f>F27-K27-L27</f>
        <v>8.6000000000000014</v>
      </c>
    </row>
    <row r="28" spans="1:17" x14ac:dyDescent="0.2">
      <c r="A28" s="15">
        <v>203</v>
      </c>
      <c r="E28" s="1">
        <v>5</v>
      </c>
      <c r="F28" s="1">
        <v>6.1</v>
      </c>
      <c r="G28" t="s">
        <v>13</v>
      </c>
      <c r="H28">
        <v>1995</v>
      </c>
      <c r="I28">
        <f t="shared" si="0"/>
        <v>30</v>
      </c>
      <c r="J28">
        <f t="shared" si="1"/>
        <v>183</v>
      </c>
      <c r="K28" s="11">
        <v>6.5</v>
      </c>
      <c r="L28" s="1"/>
      <c r="M28">
        <f>F28-K28-L28</f>
        <v>-0.40000000000000036</v>
      </c>
      <c r="P28" s="13" t="s">
        <v>27</v>
      </c>
    </row>
    <row r="29" spans="1:17" x14ac:dyDescent="0.2">
      <c r="A29" s="16">
        <v>204</v>
      </c>
      <c r="E29">
        <v>10</v>
      </c>
      <c r="F29">
        <v>2.8</v>
      </c>
      <c r="G29" t="s">
        <v>13</v>
      </c>
      <c r="H29">
        <v>1995</v>
      </c>
      <c r="I29">
        <f t="shared" si="0"/>
        <v>30</v>
      </c>
      <c r="J29">
        <f t="shared" si="1"/>
        <v>84</v>
      </c>
      <c r="L29" s="10">
        <v>0.7</v>
      </c>
      <c r="P29" s="14" t="s">
        <v>35</v>
      </c>
    </row>
    <row r="30" spans="1:17" x14ac:dyDescent="0.2">
      <c r="A30" s="15">
        <v>2</v>
      </c>
      <c r="E30" s="1">
        <v>8</v>
      </c>
      <c r="F30" s="1">
        <v>11</v>
      </c>
      <c r="G30" t="s">
        <v>13</v>
      </c>
      <c r="H30">
        <v>1995</v>
      </c>
      <c r="I30">
        <f t="shared" si="0"/>
        <v>30</v>
      </c>
      <c r="J30">
        <f t="shared" si="1"/>
        <v>330</v>
      </c>
      <c r="K30" s="11">
        <v>9.6</v>
      </c>
      <c r="L30" s="11">
        <v>0.5</v>
      </c>
      <c r="M30">
        <f>F30-K30-L30</f>
        <v>0.90000000000000036</v>
      </c>
      <c r="P30" s="13" t="s">
        <v>26</v>
      </c>
    </row>
    <row r="31" spans="1:17" x14ac:dyDescent="0.2">
      <c r="A31" s="15">
        <v>2</v>
      </c>
      <c r="E31" s="1">
        <v>9</v>
      </c>
      <c r="F31" s="1">
        <v>0.7</v>
      </c>
      <c r="G31" t="s">
        <v>13</v>
      </c>
      <c r="H31">
        <v>1995</v>
      </c>
      <c r="I31">
        <f t="shared" si="0"/>
        <v>30</v>
      </c>
      <c r="J31">
        <f t="shared" si="1"/>
        <v>21</v>
      </c>
      <c r="K31" s="1">
        <v>0.7</v>
      </c>
      <c r="L31" s="1"/>
      <c r="M31">
        <f>F31-K31-L31</f>
        <v>0</v>
      </c>
      <c r="P31" s="13" t="s">
        <v>28</v>
      </c>
    </row>
    <row r="32" spans="1:17" x14ac:dyDescent="0.2">
      <c r="A32" s="15">
        <v>203</v>
      </c>
      <c r="E32" s="1">
        <v>7</v>
      </c>
      <c r="F32">
        <v>3.7</v>
      </c>
      <c r="G32" t="s">
        <v>13</v>
      </c>
      <c r="H32">
        <v>1996</v>
      </c>
      <c r="I32">
        <f t="shared" si="0"/>
        <v>29</v>
      </c>
      <c r="J32">
        <f t="shared" si="1"/>
        <v>107.30000000000001</v>
      </c>
      <c r="K32" s="1">
        <v>1.4</v>
      </c>
      <c r="L32" s="10">
        <v>2.2999999999999998</v>
      </c>
      <c r="M32">
        <f>F32-K32-L32</f>
        <v>0</v>
      </c>
      <c r="P32" s="13" t="s">
        <v>25</v>
      </c>
    </row>
    <row r="33" spans="1:16" x14ac:dyDescent="0.2">
      <c r="A33" s="16">
        <v>204</v>
      </c>
      <c r="E33">
        <v>11</v>
      </c>
      <c r="F33">
        <v>2.6</v>
      </c>
      <c r="G33" t="s">
        <v>13</v>
      </c>
      <c r="H33">
        <v>1996</v>
      </c>
      <c r="I33">
        <f t="shared" si="0"/>
        <v>29</v>
      </c>
      <c r="J33">
        <f t="shared" si="1"/>
        <v>75.400000000000006</v>
      </c>
      <c r="K33" s="10">
        <v>1.6</v>
      </c>
      <c r="L33" s="10">
        <v>1.1000000000000001</v>
      </c>
      <c r="M33">
        <f>F33-K33-L33</f>
        <v>-0.10000000000000009</v>
      </c>
      <c r="P33" s="13" t="s">
        <v>34</v>
      </c>
    </row>
    <row r="34" spans="1:16" x14ac:dyDescent="0.2">
      <c r="A34" s="15">
        <v>2</v>
      </c>
      <c r="B34">
        <v>161.15</v>
      </c>
      <c r="C34">
        <v>2.31</v>
      </c>
      <c r="D34">
        <v>51.48</v>
      </c>
      <c r="E34" s="1">
        <v>7</v>
      </c>
      <c r="F34">
        <v>32.200000000000003</v>
      </c>
      <c r="G34" t="s">
        <v>13</v>
      </c>
      <c r="H34">
        <v>1996</v>
      </c>
      <c r="I34">
        <f t="shared" si="0"/>
        <v>29</v>
      </c>
      <c r="J34">
        <f t="shared" si="1"/>
        <v>933.80000000000007</v>
      </c>
      <c r="K34" s="11">
        <v>12</v>
      </c>
      <c r="L34" s="18">
        <f>27.23-K34</f>
        <v>15.23</v>
      </c>
      <c r="M34" s="3">
        <f>F34-K34-L34</f>
        <v>4.9700000000000024</v>
      </c>
      <c r="P34" s="14" t="s">
        <v>33</v>
      </c>
    </row>
    <row r="35" spans="1:16" x14ac:dyDescent="0.2">
      <c r="A35">
        <v>214</v>
      </c>
      <c r="E35">
        <v>6</v>
      </c>
      <c r="F35">
        <v>67.7</v>
      </c>
      <c r="G35" t="s">
        <v>13</v>
      </c>
      <c r="H35">
        <v>1996</v>
      </c>
      <c r="I35">
        <f t="shared" si="0"/>
        <v>29</v>
      </c>
      <c r="J35">
        <f t="shared" si="1"/>
        <v>1963.3000000000002</v>
      </c>
      <c r="L35" s="10">
        <v>13.2</v>
      </c>
      <c r="M35">
        <f>F35-K35-L35</f>
        <v>54.5</v>
      </c>
      <c r="P35" s="14" t="s">
        <v>29</v>
      </c>
    </row>
    <row r="36" spans="1:16" x14ac:dyDescent="0.2">
      <c r="A36">
        <v>215</v>
      </c>
      <c r="E36">
        <v>6</v>
      </c>
      <c r="F36" s="2">
        <v>2</v>
      </c>
      <c r="G36" t="s">
        <v>1</v>
      </c>
      <c r="H36">
        <v>1997</v>
      </c>
      <c r="I36">
        <f t="shared" si="0"/>
        <v>28</v>
      </c>
      <c r="J36">
        <f t="shared" si="1"/>
        <v>56</v>
      </c>
    </row>
    <row r="37" spans="1:16" x14ac:dyDescent="0.2">
      <c r="A37">
        <v>201</v>
      </c>
      <c r="E37">
        <v>11</v>
      </c>
      <c r="F37" s="2">
        <v>31.3</v>
      </c>
      <c r="G37" t="s">
        <v>13</v>
      </c>
      <c r="H37">
        <v>2001</v>
      </c>
      <c r="I37">
        <f t="shared" si="0"/>
        <v>24</v>
      </c>
      <c r="J37">
        <f t="shared" si="1"/>
        <v>751.2</v>
      </c>
      <c r="K37" t="s">
        <v>10</v>
      </c>
      <c r="P37" t="s">
        <v>10</v>
      </c>
    </row>
    <row r="38" spans="1:16" x14ac:dyDescent="0.2">
      <c r="A38">
        <v>213</v>
      </c>
      <c r="E38">
        <v>6</v>
      </c>
      <c r="F38" s="2">
        <v>7.7</v>
      </c>
      <c r="G38" t="s">
        <v>13</v>
      </c>
      <c r="H38">
        <v>2002</v>
      </c>
      <c r="I38">
        <f t="shared" si="0"/>
        <v>23</v>
      </c>
      <c r="J38">
        <f t="shared" si="1"/>
        <v>177.1</v>
      </c>
      <c r="K38" t="s">
        <v>10</v>
      </c>
      <c r="P38" t="s">
        <v>10</v>
      </c>
    </row>
    <row r="39" spans="1:16" x14ac:dyDescent="0.2">
      <c r="A39">
        <v>201</v>
      </c>
      <c r="E39">
        <v>12</v>
      </c>
      <c r="F39">
        <v>4.2</v>
      </c>
      <c r="G39" t="s">
        <v>13</v>
      </c>
      <c r="H39">
        <v>2005</v>
      </c>
      <c r="I39">
        <f t="shared" si="0"/>
        <v>20</v>
      </c>
      <c r="J39">
        <f t="shared" si="1"/>
        <v>84</v>
      </c>
    </row>
    <row r="40" spans="1:16" x14ac:dyDescent="0.2">
      <c r="A40">
        <v>201</v>
      </c>
      <c r="E40">
        <v>13</v>
      </c>
      <c r="F40">
        <v>7.4</v>
      </c>
      <c r="G40" t="s">
        <v>13</v>
      </c>
      <c r="H40">
        <v>2005</v>
      </c>
      <c r="I40">
        <f t="shared" si="0"/>
        <v>20</v>
      </c>
      <c r="J40">
        <f t="shared" si="1"/>
        <v>148</v>
      </c>
    </row>
    <row r="41" spans="1:16" x14ac:dyDescent="0.2">
      <c r="A41">
        <v>201</v>
      </c>
      <c r="E41">
        <v>14</v>
      </c>
      <c r="F41">
        <v>22.8</v>
      </c>
      <c r="G41" t="s">
        <v>13</v>
      </c>
      <c r="H41">
        <v>2005</v>
      </c>
      <c r="I41">
        <f t="shared" si="0"/>
        <v>20</v>
      </c>
      <c r="J41">
        <f t="shared" si="1"/>
        <v>456</v>
      </c>
    </row>
    <row r="42" spans="1:16" x14ac:dyDescent="0.2">
      <c r="A42">
        <v>201</v>
      </c>
      <c r="E42">
        <v>15</v>
      </c>
      <c r="F42">
        <v>33.6</v>
      </c>
      <c r="G42" t="s">
        <v>13</v>
      </c>
      <c r="H42">
        <v>2005</v>
      </c>
      <c r="I42">
        <f t="shared" si="0"/>
        <v>20</v>
      </c>
      <c r="J42">
        <f t="shared" si="1"/>
        <v>672</v>
      </c>
    </row>
    <row r="43" spans="1:16" x14ac:dyDescent="0.2">
      <c r="A43">
        <v>201</v>
      </c>
      <c r="E43">
        <v>16</v>
      </c>
      <c r="F43">
        <v>23.9</v>
      </c>
      <c r="G43" t="s">
        <v>13</v>
      </c>
      <c r="H43">
        <v>2005</v>
      </c>
      <c r="I43">
        <f t="shared" si="0"/>
        <v>20</v>
      </c>
      <c r="J43">
        <f t="shared" si="1"/>
        <v>478</v>
      </c>
    </row>
    <row r="44" spans="1:16" x14ac:dyDescent="0.2">
      <c r="A44">
        <v>202</v>
      </c>
      <c r="E44">
        <v>7</v>
      </c>
      <c r="F44">
        <v>5.2</v>
      </c>
      <c r="G44" t="s">
        <v>13</v>
      </c>
      <c r="H44">
        <v>2005</v>
      </c>
      <c r="I44">
        <f t="shared" si="0"/>
        <v>20</v>
      </c>
      <c r="J44">
        <f t="shared" si="1"/>
        <v>104</v>
      </c>
    </row>
    <row r="45" spans="1:16" x14ac:dyDescent="0.2">
      <c r="A45">
        <v>202</v>
      </c>
      <c r="E45">
        <v>8</v>
      </c>
      <c r="F45">
        <v>57.6</v>
      </c>
      <c r="G45" t="s">
        <v>13</v>
      </c>
      <c r="H45">
        <v>2005</v>
      </c>
      <c r="I45">
        <f t="shared" si="0"/>
        <v>20</v>
      </c>
      <c r="J45">
        <f t="shared" si="1"/>
        <v>1152</v>
      </c>
    </row>
    <row r="46" spans="1:16" x14ac:dyDescent="0.2">
      <c r="A46">
        <v>2</v>
      </c>
      <c r="E46">
        <v>11</v>
      </c>
      <c r="F46">
        <v>30.9</v>
      </c>
      <c r="G46" t="s">
        <v>13</v>
      </c>
      <c r="H46">
        <v>2005</v>
      </c>
      <c r="I46">
        <f t="shared" si="0"/>
        <v>20</v>
      </c>
      <c r="J46">
        <f t="shared" si="1"/>
        <v>618</v>
      </c>
    </row>
    <row r="47" spans="1:16" x14ac:dyDescent="0.2">
      <c r="A47">
        <v>201</v>
      </c>
      <c r="B47">
        <v>251.25</v>
      </c>
      <c r="D47">
        <v>61.3</v>
      </c>
      <c r="E47">
        <v>1</v>
      </c>
      <c r="F47">
        <v>4.5999999999999996</v>
      </c>
      <c r="G47" t="s">
        <v>13</v>
      </c>
      <c r="H47">
        <v>2006</v>
      </c>
      <c r="I47">
        <f t="shared" si="0"/>
        <v>19</v>
      </c>
      <c r="J47">
        <f t="shared" si="1"/>
        <v>87.399999999999991</v>
      </c>
    </row>
    <row r="48" spans="1:16" x14ac:dyDescent="0.2">
      <c r="A48">
        <v>202</v>
      </c>
      <c r="E48">
        <v>9</v>
      </c>
      <c r="F48">
        <v>79.2</v>
      </c>
      <c r="G48" t="s">
        <v>13</v>
      </c>
      <c r="H48">
        <v>2006</v>
      </c>
      <c r="I48">
        <f t="shared" si="0"/>
        <v>19</v>
      </c>
      <c r="J48">
        <f t="shared" si="1"/>
        <v>1504.8</v>
      </c>
    </row>
    <row r="49" spans="1:16" x14ac:dyDescent="0.2">
      <c r="A49">
        <v>205</v>
      </c>
      <c r="E49">
        <v>14</v>
      </c>
      <c r="F49">
        <v>11.4</v>
      </c>
      <c r="G49" t="s">
        <v>13</v>
      </c>
      <c r="H49">
        <v>2006</v>
      </c>
      <c r="I49">
        <f t="shared" si="0"/>
        <v>19</v>
      </c>
      <c r="J49">
        <f t="shared" si="1"/>
        <v>216.6</v>
      </c>
    </row>
    <row r="50" spans="1:16" x14ac:dyDescent="0.2">
      <c r="A50">
        <v>205</v>
      </c>
      <c r="E50">
        <v>17</v>
      </c>
      <c r="F50">
        <v>2.2999999999999998</v>
      </c>
      <c r="G50" t="s">
        <v>13</v>
      </c>
      <c r="H50">
        <v>2006</v>
      </c>
      <c r="I50">
        <f t="shared" si="0"/>
        <v>19</v>
      </c>
      <c r="J50">
        <f t="shared" si="1"/>
        <v>43.699999999999996</v>
      </c>
    </row>
    <row r="51" spans="1:16" x14ac:dyDescent="0.2">
      <c r="A51">
        <v>213</v>
      </c>
      <c r="E51">
        <v>7</v>
      </c>
      <c r="F51">
        <v>24.8</v>
      </c>
      <c r="G51" t="s">
        <v>13</v>
      </c>
      <c r="H51">
        <v>2006</v>
      </c>
      <c r="I51">
        <f t="shared" si="0"/>
        <v>19</v>
      </c>
      <c r="J51">
        <f t="shared" si="1"/>
        <v>471.2</v>
      </c>
    </row>
    <row r="52" spans="1:16" x14ac:dyDescent="0.2">
      <c r="A52">
        <v>2</v>
      </c>
      <c r="E52">
        <v>12</v>
      </c>
      <c r="F52">
        <v>36</v>
      </c>
      <c r="G52" t="s">
        <v>13</v>
      </c>
      <c r="H52">
        <v>2006</v>
      </c>
      <c r="I52">
        <f t="shared" si="0"/>
        <v>19</v>
      </c>
      <c r="J52">
        <f t="shared" si="1"/>
        <v>684</v>
      </c>
    </row>
    <row r="53" spans="1:16" x14ac:dyDescent="0.2">
      <c r="A53">
        <v>201</v>
      </c>
      <c r="E53">
        <v>17</v>
      </c>
      <c r="F53">
        <v>52.1</v>
      </c>
      <c r="G53" t="s">
        <v>13</v>
      </c>
      <c r="H53">
        <v>2007</v>
      </c>
      <c r="I53">
        <f t="shared" si="0"/>
        <v>18</v>
      </c>
      <c r="J53">
        <f t="shared" si="1"/>
        <v>937.80000000000007</v>
      </c>
    </row>
    <row r="54" spans="1:16" x14ac:dyDescent="0.2">
      <c r="A54">
        <v>202</v>
      </c>
      <c r="B54">
        <v>198.1</v>
      </c>
      <c r="C54">
        <v>2.35</v>
      </c>
      <c r="D54">
        <v>53.83</v>
      </c>
      <c r="E54">
        <v>1</v>
      </c>
      <c r="F54">
        <v>4.7</v>
      </c>
      <c r="G54" t="s">
        <v>13</v>
      </c>
      <c r="H54">
        <v>2007</v>
      </c>
      <c r="I54">
        <f t="shared" si="0"/>
        <v>18</v>
      </c>
      <c r="J54">
        <f t="shared" si="1"/>
        <v>84.600000000000009</v>
      </c>
    </row>
    <row r="55" spans="1:16" x14ac:dyDescent="0.2">
      <c r="A55">
        <v>203</v>
      </c>
      <c r="E55">
        <v>10</v>
      </c>
      <c r="F55">
        <v>111.3</v>
      </c>
      <c r="G55" t="s">
        <v>13</v>
      </c>
      <c r="H55">
        <v>2007</v>
      </c>
      <c r="I55">
        <f t="shared" si="0"/>
        <v>18</v>
      </c>
      <c r="J55">
        <f t="shared" si="1"/>
        <v>2003.3999999999999</v>
      </c>
    </row>
    <row r="56" spans="1:16" x14ac:dyDescent="0.2">
      <c r="A56">
        <v>203</v>
      </c>
      <c r="E56">
        <v>11</v>
      </c>
      <c r="F56">
        <v>35.200000000000003</v>
      </c>
      <c r="G56" t="s">
        <v>13</v>
      </c>
      <c r="H56">
        <v>2007</v>
      </c>
      <c r="I56">
        <f t="shared" si="0"/>
        <v>18</v>
      </c>
      <c r="J56">
        <f t="shared" si="1"/>
        <v>633.6</v>
      </c>
    </row>
    <row r="57" spans="1:16" x14ac:dyDescent="0.2">
      <c r="A57">
        <v>204</v>
      </c>
      <c r="E57">
        <v>12</v>
      </c>
      <c r="F57">
        <v>31.5</v>
      </c>
      <c r="G57" t="s">
        <v>13</v>
      </c>
      <c r="H57">
        <v>2007</v>
      </c>
      <c r="I57">
        <f t="shared" si="0"/>
        <v>18</v>
      </c>
      <c r="J57">
        <f t="shared" si="1"/>
        <v>567</v>
      </c>
    </row>
    <row r="58" spans="1:16" x14ac:dyDescent="0.2">
      <c r="A58">
        <v>204</v>
      </c>
      <c r="E58">
        <v>13</v>
      </c>
      <c r="F58">
        <v>13.3</v>
      </c>
      <c r="G58" t="s">
        <v>13</v>
      </c>
      <c r="H58">
        <v>2007</v>
      </c>
      <c r="I58">
        <f t="shared" si="0"/>
        <v>18</v>
      </c>
      <c r="J58">
        <f t="shared" si="1"/>
        <v>239.4</v>
      </c>
    </row>
    <row r="59" spans="1:16" x14ac:dyDescent="0.2">
      <c r="A59">
        <v>205</v>
      </c>
      <c r="E59">
        <v>15</v>
      </c>
      <c r="F59">
        <v>51.5</v>
      </c>
      <c r="G59" t="s">
        <v>13</v>
      </c>
      <c r="H59">
        <v>2007</v>
      </c>
      <c r="I59">
        <f t="shared" si="0"/>
        <v>18</v>
      </c>
      <c r="J59">
        <f t="shared" si="1"/>
        <v>927</v>
      </c>
    </row>
    <row r="60" spans="1:16" x14ac:dyDescent="0.2">
      <c r="A60">
        <v>205</v>
      </c>
      <c r="E60">
        <v>16</v>
      </c>
      <c r="F60">
        <v>15.9</v>
      </c>
      <c r="G60" t="s">
        <v>13</v>
      </c>
      <c r="H60">
        <v>2007</v>
      </c>
      <c r="I60">
        <f t="shared" si="0"/>
        <v>18</v>
      </c>
      <c r="J60">
        <f t="shared" si="1"/>
        <v>286.2</v>
      </c>
    </row>
    <row r="61" spans="1:16" x14ac:dyDescent="0.2">
      <c r="A61">
        <v>204</v>
      </c>
      <c r="E61">
        <v>14</v>
      </c>
      <c r="F61">
        <v>40.700000000000003</v>
      </c>
      <c r="G61" t="s">
        <v>13</v>
      </c>
      <c r="H61">
        <v>2009</v>
      </c>
      <c r="I61">
        <f t="shared" si="0"/>
        <v>16</v>
      </c>
      <c r="J61">
        <f t="shared" si="1"/>
        <v>651.20000000000005</v>
      </c>
    </row>
    <row r="62" spans="1:16" x14ac:dyDescent="0.2">
      <c r="A62">
        <v>205</v>
      </c>
      <c r="E62">
        <v>18</v>
      </c>
      <c r="F62">
        <v>34.9</v>
      </c>
      <c r="G62" t="s">
        <v>13</v>
      </c>
      <c r="H62">
        <v>2009</v>
      </c>
      <c r="I62">
        <f t="shared" si="0"/>
        <v>16</v>
      </c>
      <c r="J62">
        <f t="shared" si="1"/>
        <v>558.4</v>
      </c>
    </row>
    <row r="63" spans="1:16" x14ac:dyDescent="0.2">
      <c r="A63" s="1">
        <v>206</v>
      </c>
      <c r="B63">
        <v>88.27</v>
      </c>
      <c r="D63">
        <v>24.92</v>
      </c>
      <c r="E63" s="1">
        <v>2</v>
      </c>
      <c r="F63" s="1">
        <v>6.5</v>
      </c>
      <c r="G63" t="s">
        <v>13</v>
      </c>
      <c r="H63">
        <v>2009</v>
      </c>
      <c r="I63">
        <f t="shared" si="0"/>
        <v>16</v>
      </c>
      <c r="J63">
        <f t="shared" si="1"/>
        <v>104</v>
      </c>
      <c r="K63" s="1"/>
      <c r="L63" s="1"/>
      <c r="M63" s="1"/>
      <c r="O63" s="3">
        <v>6.5</v>
      </c>
      <c r="P63" t="s">
        <v>15</v>
      </c>
    </row>
    <row r="64" spans="1:16" x14ac:dyDescent="0.2">
      <c r="A64">
        <v>208</v>
      </c>
      <c r="E64">
        <v>2</v>
      </c>
      <c r="F64">
        <v>49.8</v>
      </c>
      <c r="G64" t="s">
        <v>13</v>
      </c>
      <c r="H64">
        <v>2009</v>
      </c>
      <c r="I64">
        <f t="shared" si="0"/>
        <v>16</v>
      </c>
      <c r="J64">
        <f t="shared" si="1"/>
        <v>796.8</v>
      </c>
      <c r="O64" s="3"/>
    </row>
    <row r="65" spans="1:16" x14ac:dyDescent="0.2">
      <c r="A65">
        <v>208</v>
      </c>
      <c r="E65">
        <v>3</v>
      </c>
      <c r="F65">
        <v>28.2</v>
      </c>
      <c r="G65" t="s">
        <v>13</v>
      </c>
      <c r="H65">
        <v>2009</v>
      </c>
      <c r="I65">
        <f t="shared" si="0"/>
        <v>16</v>
      </c>
      <c r="J65">
        <f t="shared" si="1"/>
        <v>451.2</v>
      </c>
      <c r="O65" s="3"/>
    </row>
    <row r="66" spans="1:16" x14ac:dyDescent="0.2">
      <c r="A66">
        <v>209</v>
      </c>
      <c r="E66">
        <v>2</v>
      </c>
      <c r="F66">
        <v>10.1</v>
      </c>
      <c r="G66" t="s">
        <v>13</v>
      </c>
      <c r="H66">
        <v>2009</v>
      </c>
      <c r="I66">
        <f t="shared" si="0"/>
        <v>16</v>
      </c>
      <c r="J66">
        <f t="shared" si="1"/>
        <v>161.6</v>
      </c>
      <c r="O66" s="3"/>
    </row>
    <row r="67" spans="1:16" x14ac:dyDescent="0.2">
      <c r="A67">
        <v>206</v>
      </c>
      <c r="E67">
        <v>3</v>
      </c>
      <c r="F67" s="2">
        <v>32.9</v>
      </c>
      <c r="G67" t="s">
        <v>13</v>
      </c>
      <c r="H67">
        <v>2011</v>
      </c>
      <c r="I67">
        <f t="shared" ref="I67:I93" si="2">2025-H67</f>
        <v>14</v>
      </c>
      <c r="J67">
        <f t="shared" ref="J67:J93" si="3">(2025-H67)*F67</f>
        <v>460.59999999999997</v>
      </c>
      <c r="O67" s="3"/>
    </row>
    <row r="68" spans="1:16" x14ac:dyDescent="0.2">
      <c r="A68">
        <v>208</v>
      </c>
      <c r="E68">
        <v>4</v>
      </c>
      <c r="F68" s="2">
        <v>30.3</v>
      </c>
      <c r="G68" t="s">
        <v>13</v>
      </c>
      <c r="H68">
        <v>2011</v>
      </c>
      <c r="I68">
        <f t="shared" si="2"/>
        <v>14</v>
      </c>
      <c r="J68">
        <f t="shared" si="3"/>
        <v>424.2</v>
      </c>
      <c r="O68" s="3"/>
    </row>
    <row r="69" spans="1:16" x14ac:dyDescent="0.2">
      <c r="A69">
        <v>209</v>
      </c>
      <c r="E69">
        <v>3</v>
      </c>
      <c r="F69" s="2">
        <v>43.6</v>
      </c>
      <c r="G69" t="s">
        <v>13</v>
      </c>
      <c r="H69">
        <v>2011</v>
      </c>
      <c r="I69">
        <f t="shared" si="2"/>
        <v>14</v>
      </c>
      <c r="J69">
        <f t="shared" si="3"/>
        <v>610.4</v>
      </c>
      <c r="O69" s="3"/>
    </row>
    <row r="70" spans="1:16" x14ac:dyDescent="0.2">
      <c r="A70">
        <v>210</v>
      </c>
      <c r="E70">
        <v>2</v>
      </c>
      <c r="F70" s="2">
        <v>4</v>
      </c>
      <c r="G70" t="s">
        <v>13</v>
      </c>
      <c r="H70">
        <v>2011</v>
      </c>
      <c r="I70">
        <f t="shared" si="2"/>
        <v>14</v>
      </c>
      <c r="J70">
        <f t="shared" si="3"/>
        <v>56</v>
      </c>
      <c r="O70" s="3"/>
    </row>
    <row r="71" spans="1:16" x14ac:dyDescent="0.2">
      <c r="A71" s="1">
        <v>210</v>
      </c>
      <c r="E71" s="1">
        <v>3</v>
      </c>
      <c r="F71" s="4">
        <v>11.3</v>
      </c>
      <c r="G71" t="s">
        <v>13</v>
      </c>
      <c r="H71">
        <v>2011</v>
      </c>
      <c r="I71">
        <f t="shared" si="2"/>
        <v>14</v>
      </c>
      <c r="J71">
        <f t="shared" si="3"/>
        <v>158.20000000000002</v>
      </c>
      <c r="K71" s="1"/>
      <c r="L71" s="1"/>
      <c r="M71" s="1"/>
      <c r="O71" s="3">
        <v>13.5</v>
      </c>
      <c r="P71" t="s">
        <v>15</v>
      </c>
    </row>
    <row r="72" spans="1:16" x14ac:dyDescent="0.2">
      <c r="A72">
        <v>204</v>
      </c>
      <c r="E72">
        <v>15</v>
      </c>
      <c r="F72" s="2">
        <v>3.2</v>
      </c>
      <c r="G72" t="s">
        <v>13</v>
      </c>
      <c r="H72">
        <v>2012</v>
      </c>
      <c r="I72">
        <f t="shared" si="2"/>
        <v>13</v>
      </c>
      <c r="J72">
        <f t="shared" si="3"/>
        <v>41.6</v>
      </c>
    </row>
    <row r="73" spans="1:16" x14ac:dyDescent="0.2">
      <c r="A73">
        <v>204</v>
      </c>
      <c r="E73">
        <v>16</v>
      </c>
      <c r="F73" s="2">
        <v>0.4</v>
      </c>
      <c r="G73" t="s">
        <v>13</v>
      </c>
      <c r="H73">
        <v>2012</v>
      </c>
      <c r="I73">
        <f t="shared" si="2"/>
        <v>13</v>
      </c>
      <c r="J73">
        <f t="shared" si="3"/>
        <v>5.2</v>
      </c>
    </row>
    <row r="74" spans="1:16" x14ac:dyDescent="0.2">
      <c r="A74">
        <v>205</v>
      </c>
      <c r="E74">
        <v>19</v>
      </c>
      <c r="F74" s="2">
        <v>1.7</v>
      </c>
      <c r="G74" t="s">
        <v>13</v>
      </c>
      <c r="H74">
        <v>2012</v>
      </c>
      <c r="I74">
        <f t="shared" si="2"/>
        <v>13</v>
      </c>
      <c r="J74">
        <f t="shared" si="3"/>
        <v>22.099999999999998</v>
      </c>
    </row>
    <row r="75" spans="1:16" x14ac:dyDescent="0.2">
      <c r="A75">
        <v>206</v>
      </c>
      <c r="E75">
        <v>4</v>
      </c>
      <c r="F75" s="2">
        <v>23.1</v>
      </c>
      <c r="G75" t="s">
        <v>13</v>
      </c>
      <c r="H75">
        <v>2012</v>
      </c>
      <c r="I75">
        <f t="shared" si="2"/>
        <v>13</v>
      </c>
      <c r="J75">
        <f t="shared" si="3"/>
        <v>300.3</v>
      </c>
    </row>
    <row r="76" spans="1:16" x14ac:dyDescent="0.2">
      <c r="A76">
        <v>210</v>
      </c>
      <c r="E76">
        <v>4</v>
      </c>
      <c r="F76" s="2">
        <v>10.199999999999999</v>
      </c>
      <c r="G76" t="s">
        <v>13</v>
      </c>
      <c r="H76">
        <v>2012</v>
      </c>
      <c r="I76">
        <f t="shared" si="2"/>
        <v>13</v>
      </c>
      <c r="J76">
        <f t="shared" si="3"/>
        <v>132.6</v>
      </c>
    </row>
    <row r="77" spans="1:16" x14ac:dyDescent="0.2">
      <c r="A77">
        <v>210</v>
      </c>
      <c r="E77">
        <v>5</v>
      </c>
      <c r="F77" s="2">
        <v>3.3</v>
      </c>
      <c r="G77" t="s">
        <v>13</v>
      </c>
      <c r="H77">
        <v>2012</v>
      </c>
      <c r="I77">
        <f t="shared" si="2"/>
        <v>13</v>
      </c>
      <c r="J77">
        <f t="shared" si="3"/>
        <v>42.9</v>
      </c>
    </row>
    <row r="78" spans="1:16" x14ac:dyDescent="0.2">
      <c r="A78">
        <v>211</v>
      </c>
      <c r="E78">
        <v>2</v>
      </c>
      <c r="F78" s="2">
        <v>12.5</v>
      </c>
      <c r="G78" t="s">
        <v>13</v>
      </c>
      <c r="H78">
        <v>2012</v>
      </c>
      <c r="I78">
        <f t="shared" si="2"/>
        <v>13</v>
      </c>
      <c r="J78">
        <f t="shared" si="3"/>
        <v>162.5</v>
      </c>
    </row>
    <row r="79" spans="1:16" x14ac:dyDescent="0.2">
      <c r="A79">
        <v>212</v>
      </c>
      <c r="E79">
        <v>4</v>
      </c>
      <c r="F79" s="2">
        <v>16.899999999999999</v>
      </c>
      <c r="G79" t="s">
        <v>13</v>
      </c>
      <c r="H79">
        <v>2012</v>
      </c>
      <c r="I79">
        <f t="shared" si="2"/>
        <v>13</v>
      </c>
      <c r="J79">
        <f t="shared" si="3"/>
        <v>219.7</v>
      </c>
    </row>
    <row r="80" spans="1:16" x14ac:dyDescent="0.2">
      <c r="A80">
        <v>212</v>
      </c>
      <c r="E80">
        <v>5</v>
      </c>
      <c r="F80" s="2">
        <v>10</v>
      </c>
      <c r="G80" t="s">
        <v>13</v>
      </c>
      <c r="H80">
        <v>2012</v>
      </c>
      <c r="I80">
        <f t="shared" si="2"/>
        <v>13</v>
      </c>
      <c r="J80">
        <f t="shared" si="3"/>
        <v>130</v>
      </c>
    </row>
    <row r="81" spans="1:20" x14ac:dyDescent="0.2">
      <c r="A81">
        <v>212</v>
      </c>
      <c r="E81">
        <v>6</v>
      </c>
      <c r="F81" s="2">
        <v>5.8</v>
      </c>
      <c r="G81" t="s">
        <v>13</v>
      </c>
      <c r="H81">
        <v>2012</v>
      </c>
      <c r="I81">
        <f t="shared" si="2"/>
        <v>13</v>
      </c>
      <c r="J81">
        <f t="shared" si="3"/>
        <v>75.399999999999991</v>
      </c>
    </row>
    <row r="82" spans="1:20" x14ac:dyDescent="0.2">
      <c r="A82">
        <v>213</v>
      </c>
      <c r="E82">
        <v>8</v>
      </c>
      <c r="F82" s="2">
        <v>4.7</v>
      </c>
      <c r="G82" t="s">
        <v>13</v>
      </c>
      <c r="H82">
        <v>2012</v>
      </c>
      <c r="I82">
        <f t="shared" si="2"/>
        <v>13</v>
      </c>
      <c r="J82">
        <f t="shared" si="3"/>
        <v>61.1</v>
      </c>
    </row>
    <row r="83" spans="1:20" x14ac:dyDescent="0.2">
      <c r="A83">
        <v>214</v>
      </c>
      <c r="E83">
        <v>7</v>
      </c>
      <c r="F83" s="2">
        <v>11.9</v>
      </c>
      <c r="G83" t="s">
        <v>13</v>
      </c>
      <c r="H83">
        <v>2012</v>
      </c>
      <c r="I83">
        <f t="shared" si="2"/>
        <v>13</v>
      </c>
      <c r="J83">
        <f t="shared" si="3"/>
        <v>154.70000000000002</v>
      </c>
    </row>
    <row r="84" spans="1:20" x14ac:dyDescent="0.2">
      <c r="A84">
        <v>215</v>
      </c>
      <c r="E84">
        <v>7</v>
      </c>
      <c r="F84" s="2">
        <v>40.6</v>
      </c>
      <c r="G84" t="s">
        <v>13</v>
      </c>
      <c r="H84">
        <v>2012</v>
      </c>
      <c r="I84">
        <f t="shared" si="2"/>
        <v>13</v>
      </c>
      <c r="J84">
        <f t="shared" si="3"/>
        <v>527.80000000000007</v>
      </c>
    </row>
    <row r="85" spans="1:20" x14ac:dyDescent="0.2">
      <c r="A85">
        <v>205</v>
      </c>
      <c r="E85">
        <v>20</v>
      </c>
      <c r="F85" s="2">
        <v>6.8</v>
      </c>
      <c r="G85" t="s">
        <v>13</v>
      </c>
      <c r="H85">
        <v>2013</v>
      </c>
      <c r="I85">
        <f t="shared" si="2"/>
        <v>12</v>
      </c>
      <c r="J85">
        <f t="shared" si="3"/>
        <v>81.599999999999994</v>
      </c>
    </row>
    <row r="86" spans="1:20" x14ac:dyDescent="0.2">
      <c r="A86">
        <v>207</v>
      </c>
      <c r="E86">
        <v>3</v>
      </c>
      <c r="F86" s="2">
        <v>21.8</v>
      </c>
      <c r="G86" t="s">
        <v>13</v>
      </c>
      <c r="H86">
        <v>2013</v>
      </c>
      <c r="I86">
        <f t="shared" si="2"/>
        <v>12</v>
      </c>
      <c r="J86">
        <f t="shared" si="3"/>
        <v>261.60000000000002</v>
      </c>
    </row>
    <row r="87" spans="1:20" x14ac:dyDescent="0.2">
      <c r="A87">
        <v>209</v>
      </c>
      <c r="E87">
        <v>4</v>
      </c>
      <c r="F87" s="2">
        <v>11.3</v>
      </c>
      <c r="G87" t="s">
        <v>13</v>
      </c>
      <c r="H87">
        <v>2013</v>
      </c>
      <c r="I87">
        <f t="shared" si="2"/>
        <v>12</v>
      </c>
      <c r="J87">
        <f t="shared" si="3"/>
        <v>135.60000000000002</v>
      </c>
    </row>
    <row r="88" spans="1:20" x14ac:dyDescent="0.2">
      <c r="A88">
        <v>210</v>
      </c>
      <c r="E88">
        <v>6</v>
      </c>
      <c r="F88" s="2">
        <v>25.4</v>
      </c>
      <c r="G88" t="s">
        <v>13</v>
      </c>
      <c r="H88">
        <v>2013</v>
      </c>
      <c r="I88">
        <f t="shared" si="2"/>
        <v>12</v>
      </c>
      <c r="J88">
        <f t="shared" si="3"/>
        <v>304.79999999999995</v>
      </c>
    </row>
    <row r="89" spans="1:20" x14ac:dyDescent="0.2">
      <c r="A89">
        <v>210</v>
      </c>
      <c r="E89">
        <v>7</v>
      </c>
      <c r="F89" s="2">
        <v>12.3</v>
      </c>
      <c r="G89" t="s">
        <v>13</v>
      </c>
      <c r="H89">
        <v>2013</v>
      </c>
      <c r="I89">
        <f t="shared" si="2"/>
        <v>12</v>
      </c>
      <c r="J89">
        <f t="shared" si="3"/>
        <v>147.60000000000002</v>
      </c>
    </row>
    <row r="90" spans="1:20" x14ac:dyDescent="0.2">
      <c r="A90">
        <v>211</v>
      </c>
      <c r="E90">
        <v>3</v>
      </c>
      <c r="F90" s="2">
        <v>22.5</v>
      </c>
      <c r="G90" t="s">
        <v>13</v>
      </c>
      <c r="H90">
        <v>2013</v>
      </c>
      <c r="I90">
        <f t="shared" si="2"/>
        <v>12</v>
      </c>
      <c r="J90">
        <f t="shared" si="3"/>
        <v>270</v>
      </c>
    </row>
    <row r="91" spans="1:20" x14ac:dyDescent="0.2">
      <c r="A91">
        <v>215</v>
      </c>
      <c r="E91">
        <v>8</v>
      </c>
      <c r="F91" s="2">
        <v>10.8</v>
      </c>
      <c r="G91" t="s">
        <v>13</v>
      </c>
      <c r="H91">
        <v>2013</v>
      </c>
      <c r="I91">
        <f t="shared" si="2"/>
        <v>12</v>
      </c>
      <c r="J91">
        <f t="shared" si="3"/>
        <v>129.60000000000002</v>
      </c>
    </row>
    <row r="92" spans="1:20" x14ac:dyDescent="0.2">
      <c r="A92">
        <v>215</v>
      </c>
      <c r="E92">
        <v>9</v>
      </c>
      <c r="F92" s="2">
        <v>17</v>
      </c>
      <c r="G92" t="s">
        <v>13</v>
      </c>
      <c r="H92">
        <v>2013</v>
      </c>
      <c r="I92">
        <f t="shared" si="2"/>
        <v>12</v>
      </c>
      <c r="J92">
        <f t="shared" si="3"/>
        <v>204</v>
      </c>
    </row>
    <row r="93" spans="1:20" x14ac:dyDescent="0.2">
      <c r="A93">
        <v>212</v>
      </c>
      <c r="E93">
        <v>8</v>
      </c>
      <c r="F93" s="2">
        <v>143.9</v>
      </c>
      <c r="G93" t="s">
        <v>13</v>
      </c>
      <c r="H93">
        <v>2014</v>
      </c>
      <c r="I93">
        <f t="shared" si="2"/>
        <v>11</v>
      </c>
      <c r="J93">
        <f t="shared" si="3"/>
        <v>1582.9</v>
      </c>
    </row>
    <row r="94" spans="1:20" x14ac:dyDescent="0.2">
      <c r="F94" s="19">
        <f>SUM(F2:F93)</f>
        <v>1769.22</v>
      </c>
      <c r="J94" s="19">
        <f>SUM(J2:J93)</f>
        <v>34741.279999999992</v>
      </c>
    </row>
    <row r="95" spans="1:20" x14ac:dyDescent="0.2">
      <c r="J95" s="20">
        <f>J94/F94</f>
        <v>19.636495178666301</v>
      </c>
    </row>
    <row r="96" spans="1:20" x14ac:dyDescent="0.2">
      <c r="S96">
        <v>2.7</v>
      </c>
      <c r="T96">
        <f>272350.326/10000</f>
        <v>27.2350326</v>
      </c>
    </row>
    <row r="97" spans="19:20" x14ac:dyDescent="0.2">
      <c r="S97">
        <v>2.8</v>
      </c>
      <c r="T97">
        <f>99162.471/10000</f>
        <v>9.9162470999999996</v>
      </c>
    </row>
    <row r="98" spans="19:20" x14ac:dyDescent="0.2">
      <c r="S98">
        <v>204.11</v>
      </c>
      <c r="T98">
        <f>26261.403/10000</f>
        <v>2.6261402999999999</v>
      </c>
    </row>
    <row r="99" spans="19:20" x14ac:dyDescent="0.2">
      <c r="S99" s="17" t="s">
        <v>37</v>
      </c>
      <c r="T99">
        <v>0.61350000000000005</v>
      </c>
    </row>
    <row r="100" spans="19:20" x14ac:dyDescent="0.2">
      <c r="S100">
        <v>203.7</v>
      </c>
      <c r="T100">
        <f>37341.856/10000</f>
        <v>3.7341856</v>
      </c>
    </row>
    <row r="101" spans="19:20" x14ac:dyDescent="0.2">
      <c r="S101">
        <v>203.5</v>
      </c>
      <c r="T101">
        <f>64569.13/10000</f>
        <v>6.4569130000000001</v>
      </c>
    </row>
    <row r="102" spans="19:20" x14ac:dyDescent="0.2">
      <c r="S102">
        <v>2.9</v>
      </c>
      <c r="T102">
        <f>0.682</f>
        <v>0.68200000000000005</v>
      </c>
    </row>
  </sheetData>
  <autoFilter ref="A1:Q94" xr:uid="{6AAE8CCB-0FBE-45E1-8348-AD16A1ADFCD1}"/>
  <pageMargins left="0" right="0" top="0.35433070866141736" bottom="0" header="0.31496062992125984" footer="0.31496062992125984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BF3E8303DA2444B098C7EB48074C37" ma:contentTypeVersion="13" ma:contentTypeDescription="Create a new document." ma:contentTypeScope="" ma:versionID="2ec53821a0eeec783d32f5bec24a2369">
  <xsd:schema xmlns:xsd="http://www.w3.org/2001/XMLSchema" xmlns:xs="http://www.w3.org/2001/XMLSchema" xmlns:p="http://schemas.microsoft.com/office/2006/metadata/properties" xmlns:ns2="0cff708a-69e1-4569-a64f-4c338d264328" xmlns:ns3="87d35e91-4310-4a70-8751-fbe6f8f9a8a4" targetNamespace="http://schemas.microsoft.com/office/2006/metadata/properties" ma:root="true" ma:fieldsID="04f275ff404057537ac4a34500617fc4" ns2:_="" ns3:_="">
    <xsd:import namespace="0cff708a-69e1-4569-a64f-4c338d264328"/>
    <xsd:import namespace="87d35e91-4310-4a70-8751-fbe6f8f9a8a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f708a-69e1-4569-a64f-4c338d26432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612eca59-1136-41ed-b2f4-eed7f7033118}" ma:internalName="TaxCatchAll" ma:showField="CatchAllData" ma:web="0cff708a-69e1-4569-a64f-4c338d2643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35e91-4310-4a70-8751-fbe6f8f9a8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a09bf84-cba9-4399-9ab6-97ee97c23f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ff708a-69e1-4569-a64f-4c338d264328" xsi:nil="true"/>
    <lcf76f155ced4ddcb4097134ff3c332f xmlns="87d35e91-4310-4a70-8751-fbe6f8f9a8a4">
      <Terms xmlns="http://schemas.microsoft.com/office/infopath/2007/PartnerControls"/>
    </lcf76f155ced4ddcb4097134ff3c332f>
    <_dlc_DocId xmlns="0cff708a-69e1-4569-a64f-4c338d264328">P73TP4KNZ2W5-1813196998-329189</_dlc_DocId>
    <_dlc_DocIdUrl xmlns="0cff708a-69e1-4569-a64f-4c338d264328">
      <Url>https://forestmanagementgroup.sharepoint.com/sites/TFM/_layouts/15/DocIdRedir.aspx?ID=P73TP4KNZ2W5-1813196998-329189</Url>
      <Description>P73TP4KNZ2W5-1813196998-329189</Description>
    </_dlc_DocIdUrl>
  </documentManagement>
</p:properties>
</file>

<file path=customXml/itemProps1.xml><?xml version="1.0" encoding="utf-8"?>
<ds:datastoreItem xmlns:ds="http://schemas.openxmlformats.org/officeDocument/2006/customXml" ds:itemID="{41D6881F-DBE7-4974-B92F-C3D93E836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ff708a-69e1-4569-a64f-4c338d264328"/>
    <ds:schemaRef ds:uri="87d35e91-4310-4a70-8751-fbe6f8f9a8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476F2B-F1E5-487B-A859-A8D1DBE25C3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AA34D44-E97A-4636-90A0-A05175AEFA0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F033005-3C92-4CC4-A262-1031E2702C9F}">
  <ds:schemaRefs>
    <ds:schemaRef ds:uri="http://schemas.microsoft.com/office/2006/metadata/properties"/>
    <ds:schemaRef ds:uri="http://schemas.microsoft.com/office/infopath/2007/PartnerControls"/>
    <ds:schemaRef ds:uri="0cff708a-69e1-4569-a64f-4c338d264328"/>
    <ds:schemaRef ds:uri="87d35e91-4310-4a70-8751-fbe6f8f9a8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Average Age</vt:lpstr>
      <vt:lpstr>'Average Age'!Print_Area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Tamati</dc:creator>
  <cp:lastModifiedBy>John Van Der Leden</cp:lastModifiedBy>
  <cp:lastPrinted>2024-12-03T03:36:54Z</cp:lastPrinted>
  <dcterms:created xsi:type="dcterms:W3CDTF">2021-03-04T22:26:06Z</dcterms:created>
  <dcterms:modified xsi:type="dcterms:W3CDTF">2025-01-13T23:52:04Z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0x010100FFBF3E8303DA2444B098C7EB48074C37</vt:lpwstr>
  </property>
  <property fmtid="{D5CDD505-2E9C-101B-9397-08002B2CF9AE}" pid="3" name="Order">
    <vt:r8>5700</vt:r8>
  </property>
  <property fmtid="{D5CDD505-2E9C-101B-9397-08002B2CF9AE}" pid="4" name="_dlc_DocIdItemGuid">
    <vt:lpwstr>03250425-b40e-430b-ba08-1272a4de0be3</vt:lpwstr>
  </property>
  <property fmtid="{D5CDD505-2E9C-101B-9397-08002B2CF9AE}" pid="5" name="MediaServiceImageTags">
    <vt:lpwstr/>
  </property>
</Properties>
</file>